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280" windowHeight="8610" tabRatio="880" activeTab="8"/>
  </bookViews>
  <sheets>
    <sheet name="PL" sheetId="1" r:id="rId1"/>
    <sheet name="BS" sheetId="2" r:id="rId2"/>
    <sheet name="CIE2006" sheetId="3" state="hidden" r:id="rId3"/>
    <sheet name="CIE2007" sheetId="4" state="hidden" r:id="rId4"/>
    <sheet name="CIE300907" sheetId="5" state="hidden" r:id="rId5"/>
    <sheet name="CIE30062011" sheetId="6" r:id="rId6"/>
    <sheet name="Audited2010" sheetId="7" r:id="rId7"/>
    <sheet name="Summary CFlow (2)" sheetId="8" r:id="rId8"/>
    <sheet name="notes" sheetId="9" r:id="rId9"/>
    <sheet name="Sheet1" sheetId="10" r:id="rId10"/>
  </sheets>
  <definedNames>
    <definedName name="_xlnm.Print_Area" localSheetId="6">'Audited2010'!$A$1:$O$42</definedName>
    <definedName name="_xlnm.Print_Area" localSheetId="1">'BS'!$A$1:$I$60</definedName>
    <definedName name="_xlnm.Print_Area" localSheetId="3">'CIE2007'!$A$1:$L$34</definedName>
    <definedName name="_xlnm.Print_Area" localSheetId="4">'CIE300907'!$A$1:$M$34</definedName>
    <definedName name="_xlnm.Print_Area" localSheetId="8">'notes'!$A$2:$L$348</definedName>
    <definedName name="_xlnm.Print_Area" localSheetId="0">'PL'!$A$1:$Q$67</definedName>
    <definedName name="_xlnm.Print_Area" localSheetId="7">'Summary CFlow (2)'!$A$1:$G$65</definedName>
  </definedNames>
  <calcPr fullCalcOnLoad="1"/>
</workbook>
</file>

<file path=xl/comments1.xml><?xml version="1.0" encoding="utf-8"?>
<comments xmlns="http://schemas.openxmlformats.org/spreadsheetml/2006/main">
  <authors>
    <author>Zarinazul</author>
  </authors>
  <commentList>
    <comment ref="AD27" authorId="0">
      <text>
        <r>
          <rPr>
            <b/>
            <sz val="8"/>
            <rFont val="Tahoma"/>
            <family val="2"/>
          </rPr>
          <t>Zarinazul:</t>
        </r>
        <r>
          <rPr>
            <sz val="8"/>
            <rFont val="Tahoma"/>
            <family val="2"/>
          </rPr>
          <t xml:space="preserve">
1) Includes the G/Will w/back and rev surplus and gain on investment</t>
        </r>
      </text>
    </comment>
    <comment ref="AD30" authorId="0">
      <text>
        <r>
          <rPr>
            <b/>
            <sz val="8"/>
            <rFont val="Tahoma"/>
            <family val="2"/>
          </rPr>
          <t>Zarinazul:</t>
        </r>
        <r>
          <rPr>
            <sz val="8"/>
            <rFont val="Tahoma"/>
            <family val="2"/>
          </rPr>
          <t xml:space="preserve">
1)CCMP's reclassification on the OOE
2) Includes the CCMI substituted loss and PHP's provn at Bhd's level .</t>
        </r>
      </text>
    </comment>
  </commentList>
</comments>
</file>

<file path=xl/sharedStrings.xml><?xml version="1.0" encoding="utf-8"?>
<sst xmlns="http://schemas.openxmlformats.org/spreadsheetml/2006/main" count="725" uniqueCount="436">
  <si>
    <t>CCMB</t>
  </si>
  <si>
    <t>CCMD</t>
  </si>
  <si>
    <t>CCMC Division</t>
  </si>
  <si>
    <t>Fert</t>
  </si>
  <si>
    <t>A</t>
  </si>
  <si>
    <t>C</t>
  </si>
  <si>
    <t xml:space="preserve">Increase in investment in subsidiaries </t>
  </si>
  <si>
    <t>Transfer from deferred tax</t>
  </si>
  <si>
    <t>Finance costs</t>
  </si>
  <si>
    <t>Interest income</t>
  </si>
  <si>
    <t>No dividend is proposed for the current quarter under review.</t>
  </si>
  <si>
    <t>Total comprehensive income for the period</t>
  </si>
  <si>
    <t>Total comprehensive income attributable to:</t>
  </si>
  <si>
    <t>Profit attributable to:</t>
  </si>
  <si>
    <t>Profit for the period</t>
  </si>
  <si>
    <t>Profit from the operations</t>
  </si>
  <si>
    <t>Bursa Malaysia Securities Berhad had vide a letter dated 11 October 2006 approved the Company's application for waiver from complying with Paragraph 10.08 or 10.09 of the Listing Requirements in relation to future recurrent related party transactions between the CCM Group of Companies and Companies in which Permodalan Nasional Berhad ("PNB") and / or the unit trust funds managed by PNB are interested ("PNB Investee Companies").</t>
  </si>
  <si>
    <t>-3-</t>
  </si>
  <si>
    <t>Net assets=(Shldr funds)/ (Sh cap- 2998)*100</t>
  </si>
  <si>
    <t>*Confirmed with Bursa on the latest formula</t>
  </si>
  <si>
    <t>SIX MONTHS ENDED</t>
  </si>
  <si>
    <t>NOOR AZWAH SAMSUDIN (LS0006071)</t>
  </si>
  <si>
    <t>(The Condensed Consolidated Statement of Changes in Equity should be read in conjunction with the Audited Financial Statements for the year ended 31 December 2006 and the accompanying notes to the interim financial statements)</t>
  </si>
  <si>
    <t>Net operating profit after tax ("NOPAT")</t>
  </si>
  <si>
    <t>Earnings before interest and tax ("EBIT")</t>
  </si>
  <si>
    <t>Adjusted tax</t>
  </si>
  <si>
    <t>NOPAT</t>
  </si>
  <si>
    <t>Economic charge computation:</t>
  </si>
  <si>
    <t>computation:</t>
  </si>
  <si>
    <t>Weighted average cost of capital ("WACC') (%)</t>
  </si>
  <si>
    <t>Economic charge</t>
  </si>
  <si>
    <t xml:space="preserve">Average invested capital </t>
  </si>
  <si>
    <t>Economic Profit ("EP") Statement</t>
  </si>
  <si>
    <t xml:space="preserve">   Others *</t>
  </si>
  <si>
    <t>NINE MONTHS ENDED</t>
  </si>
  <si>
    <t>Realisation of revaluation reserve on the disposal of property</t>
  </si>
  <si>
    <t>Checked</t>
  </si>
  <si>
    <t>At 31 December 2007</t>
  </si>
  <si>
    <t>Investment Properties</t>
  </si>
  <si>
    <t>CONDENSED CONSOLIDATED STATEMENT OF CHANGES IN EQUITY FOR THE TWELVE MONTHS ENDED 31 DECEMBER 2007 - AUDITED</t>
  </si>
  <si>
    <t>Realisation of revaluation reserve on disposal of property</t>
  </si>
  <si>
    <t>Minority interest on revaluation reserve</t>
  </si>
  <si>
    <t>Realisation of revaluation reserve on landed property</t>
  </si>
  <si>
    <t xml:space="preserve">     By CCM Marketing Sdn Bhd                                               RM31,950,000</t>
  </si>
  <si>
    <t>A1</t>
  </si>
  <si>
    <t>A2</t>
  </si>
  <si>
    <t>A3</t>
  </si>
  <si>
    <t>A4</t>
  </si>
  <si>
    <t>Unusual Items due to their Nature, Size or Incidence</t>
  </si>
  <si>
    <t>A5</t>
  </si>
  <si>
    <t>A6</t>
  </si>
  <si>
    <t>A7</t>
  </si>
  <si>
    <t>A8</t>
  </si>
  <si>
    <t>A9</t>
  </si>
  <si>
    <t>A10</t>
  </si>
  <si>
    <t>A11</t>
  </si>
  <si>
    <t>A12</t>
  </si>
  <si>
    <t>There were no changes in contingent liabilities or assets as at end of the current interim financial period.</t>
  </si>
  <si>
    <t>Changes in contingent liabilities or contingent assets since the last annual balance sheet date</t>
  </si>
  <si>
    <t>Capital Commitments</t>
  </si>
  <si>
    <t>A13</t>
  </si>
  <si>
    <t>A14</t>
  </si>
  <si>
    <t>B1</t>
  </si>
  <si>
    <t xml:space="preserve">Review of Performance </t>
  </si>
  <si>
    <t>B2</t>
  </si>
  <si>
    <t>B3</t>
  </si>
  <si>
    <t>B4</t>
  </si>
  <si>
    <t>B5</t>
  </si>
  <si>
    <t>CONDENSED CONSOLIDATED STATEMENT OF COMPREHENSIVE INCOME</t>
  </si>
  <si>
    <t>Profit before tax</t>
  </si>
  <si>
    <t>Other comprehensive income</t>
  </si>
  <si>
    <t xml:space="preserve">   Minority Interest</t>
  </si>
  <si>
    <t>NOTES TO THE INTERIM FINANCIAL REPORT</t>
  </si>
  <si>
    <r>
      <t xml:space="preserve">The interim financial report is unaudited and has been prepared in accordance with the applicable disclosure provisions of the Listing Requirements of Bursa Malaysia Securities Berhad and FRS 134, </t>
    </r>
    <r>
      <rPr>
        <i/>
        <sz val="22"/>
        <rFont val="Times New Roman"/>
        <family val="1"/>
      </rPr>
      <t>Interim Financial Reporting.</t>
    </r>
  </si>
  <si>
    <t>IC Int. 13: Customer Loyalty Programmes</t>
  </si>
  <si>
    <t>IC Int. 14: FRS 119 - The Limit on a Defined Benefit Asset, Minimum Funding Requirements and their interaction</t>
  </si>
  <si>
    <t>Weighted average number of ordinary shares - diluted ('000) at ending of the quarter/year</t>
  </si>
  <si>
    <t>The Group neither made any profit forecast nor issued any profit guarantee.</t>
  </si>
  <si>
    <t>There is no corporate proposals that have been announced by the Company but not completed as at the date of the quarter under review.</t>
  </si>
  <si>
    <t>Sale of Unquoted Investments and/or Properties</t>
  </si>
  <si>
    <t>B6</t>
  </si>
  <si>
    <t>B7</t>
  </si>
  <si>
    <t>B8</t>
  </si>
  <si>
    <t>B9</t>
  </si>
  <si>
    <t>B10</t>
  </si>
  <si>
    <t>B11</t>
  </si>
  <si>
    <t>B12</t>
  </si>
  <si>
    <t>B13</t>
  </si>
  <si>
    <t>B14</t>
  </si>
  <si>
    <t>B15</t>
  </si>
  <si>
    <t>* Administrative and non-core activities (including intra-Group dividends).</t>
  </si>
  <si>
    <t>Minority interest due to acquisition of subsidiary acquired</t>
  </si>
  <si>
    <t>DIFF</t>
  </si>
  <si>
    <t>There was no sale of unquoted investments and / or properties for the quarter under review and financial period to date.</t>
  </si>
  <si>
    <t>Explanatory Notes Pursuant to Appendix 9B of the Listing Requirements of Bursa Malaysia Securities Berhad</t>
  </si>
  <si>
    <t>(a) Shares  transferred into Depositor's Securities Account before 4.00p.m. on xx June 2009 in respect of ordinary transfer; and</t>
  </si>
  <si>
    <t>NOTICE IS HEREBY GIVEN that the  dividend will be paid on  xx June 2009 to members whose names appear in the Record of Depositors of the Company on xx June 2009.</t>
  </si>
  <si>
    <t>(b) Shares deposited into the Depositor's Securities Account before 12.30p.m. on xx June  2009 (in respect of shares which are exempted from mandatory deposit).</t>
  </si>
  <si>
    <t>Effect of warrants (B) ('000)</t>
  </si>
  <si>
    <t>-9-</t>
  </si>
  <si>
    <t>Share of profit after tax and minority interests of equity accounted associates</t>
  </si>
  <si>
    <t>-4-</t>
  </si>
  <si>
    <t>-</t>
  </si>
  <si>
    <t xml:space="preserve"> - Guarantees for banking facilities granted by the following companies within the Group to their subsidiaries        </t>
  </si>
  <si>
    <t xml:space="preserve">Changes in prior estimates of amounts which materially affect the current interim period </t>
  </si>
  <si>
    <t xml:space="preserve">                      By Chemical Company of Malaysia Berhad                        RM30,000,000</t>
  </si>
  <si>
    <t xml:space="preserve">     By CCM Duopharma Biotech Berhad                                 RM22,680,000</t>
  </si>
  <si>
    <t>-5-</t>
  </si>
  <si>
    <t>-6-</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</si>
  <si>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</si>
  <si>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The Board of Directors has recommended a final dividend of 4.0 sen per ordinary shares less tax at 25% and 2.0 sen tax exempt (2007 : 10.0 sen per ordinary shares less tax at 26%) in respect of the current financial year ending 31 December 2008.</t>
  </si>
  <si>
    <t>Investment properties of the Group comprise a number of commercial properties that are leased to third parties. During the quarter, the investment properties were revalued by an independent professional valuers using an open market value method giving rise to a revaluation surplus of RM3,700,000. The Group adopts the fair value model under FRS 140, Investment Property in accordance to which this was recognised as a gain in the profit and loss account.</t>
  </si>
  <si>
    <t xml:space="preserve">On 18 September 2008, the Company received approval from the Securities Commission for the proposed issuance of Musyarakah Commercial Papers ("MCP") and Musyarakah Medium Term Notes ("MMTN") pursuant to a MCP programme of up to RM 250 million in nominal value and a MMTN programme of up to RM 500 million in nominal value, respectively, to be established under the Syariah principle of Musyarakah with a combined master limit of RM 500 million in nominal value. The tenor of the MCP programme is seven (7) years from the date of first issuance of the MCP and the tenor of the MMTN programme is fifteen (15) years from the date of first issuance of the MMTN. The Company is yet to do a first issuance of the MCP and of the MMTN. </t>
  </si>
  <si>
    <t>CHEMICAL COMPANY OF MALAYSIA BERHAD (5136-T)</t>
  </si>
  <si>
    <t>(Incorporated in Malaysia)</t>
  </si>
  <si>
    <t>RM'000</t>
  </si>
  <si>
    <t>Taxation</t>
  </si>
  <si>
    <t>- 2 -</t>
  </si>
  <si>
    <t>Quoted Securities</t>
  </si>
  <si>
    <t>a)</t>
  </si>
  <si>
    <t>b)</t>
  </si>
  <si>
    <t>No. of</t>
  </si>
  <si>
    <t>Lowest</t>
  </si>
  <si>
    <t>Highest</t>
  </si>
  <si>
    <t>Average</t>
  </si>
  <si>
    <t>Total</t>
  </si>
  <si>
    <t>Month</t>
  </si>
  <si>
    <t>shares</t>
  </si>
  <si>
    <t>Consideration</t>
  </si>
  <si>
    <t>(RM)</t>
  </si>
  <si>
    <t>Group Borrowings and Debt Securities</t>
  </si>
  <si>
    <t>Off Balance Sheet Financial Instruments</t>
  </si>
  <si>
    <t>Variance of Actual Profit  from Forecast Profit</t>
  </si>
  <si>
    <t>By Order of the Board</t>
  </si>
  <si>
    <t>Company Secretary</t>
  </si>
  <si>
    <t xml:space="preserve">   Fertilizers</t>
  </si>
  <si>
    <t>Status of corporate proposals that have been announced by the Company but not completed as at the date of this announcement</t>
  </si>
  <si>
    <t>Material changes in the Quarterly Results compared to the results of the Preceding Quarter</t>
  </si>
  <si>
    <t xml:space="preserve"> </t>
  </si>
  <si>
    <t>price</t>
  </si>
  <si>
    <t>purchased</t>
  </si>
  <si>
    <t>paid</t>
  </si>
  <si>
    <t xml:space="preserve">   Chemicals</t>
  </si>
  <si>
    <t>Revenue</t>
  </si>
  <si>
    <t>Property, plant and equipment</t>
  </si>
  <si>
    <t>Inventories</t>
  </si>
  <si>
    <t xml:space="preserve">  In respect of profit for the year</t>
  </si>
  <si>
    <t>October</t>
  </si>
  <si>
    <t>November</t>
  </si>
  <si>
    <t xml:space="preserve">  Under/(Over) provision in respect of previous years</t>
  </si>
  <si>
    <t>Real Property Gain Tax</t>
  </si>
  <si>
    <t>(Figures in RM'000)</t>
  </si>
  <si>
    <t>Basic earnings per share (sen)</t>
  </si>
  <si>
    <t>Diluted earnings per share (sen)</t>
  </si>
  <si>
    <t>Capital</t>
  </si>
  <si>
    <t>Share</t>
  </si>
  <si>
    <t>Translation</t>
  </si>
  <si>
    <t>Retained</t>
  </si>
  <si>
    <t>Dividends paid</t>
  </si>
  <si>
    <t>Issuances, cancellations, repurchases, resale and repayments of debt and equity securities</t>
  </si>
  <si>
    <t>Approved but not contracted for</t>
  </si>
  <si>
    <t>Related party transactions</t>
  </si>
  <si>
    <t>Earnings per share</t>
  </si>
  <si>
    <t>Basic Earnings Per Share:-</t>
  </si>
  <si>
    <t>Profit after tax and minority shareholders' interests (RM'000)</t>
  </si>
  <si>
    <t>Diluted Earnings Per Share:-</t>
  </si>
  <si>
    <t>Adjusted profit after tax and minority shareholders' interests (RM'000)</t>
  </si>
  <si>
    <t>After tax effect of notional interest savings (RM'000)</t>
  </si>
  <si>
    <t>Distributable</t>
  </si>
  <si>
    <t>There were no material changes in the prior estimates which would materially affect the current interim period.</t>
  </si>
  <si>
    <t>Basis of preparation</t>
  </si>
  <si>
    <t>Disclosure of audit report qualification</t>
  </si>
  <si>
    <t>Dividend</t>
  </si>
  <si>
    <t>Cost of sales</t>
  </si>
  <si>
    <t>Share capital</t>
  </si>
  <si>
    <t>`</t>
  </si>
  <si>
    <t>Treasury</t>
  </si>
  <si>
    <t>Taxation charge of the Group for the current quarter and financial period was as follows:</t>
  </si>
  <si>
    <t xml:space="preserve">  Provision for the year</t>
  </si>
  <si>
    <t>Effects of shares issued ('000)</t>
  </si>
  <si>
    <t>Other income</t>
  </si>
  <si>
    <t xml:space="preserve">   Pharmaceuticals</t>
  </si>
  <si>
    <t>-8-</t>
  </si>
  <si>
    <t>Income tax expense</t>
  </si>
  <si>
    <t>In thousands of RM</t>
  </si>
  <si>
    <t>(restated)</t>
  </si>
  <si>
    <t>Intangible assets</t>
  </si>
  <si>
    <t>Deferred tax assets</t>
  </si>
  <si>
    <t>Total non-current assets</t>
  </si>
  <si>
    <t>Cash and cash equivalents</t>
  </si>
  <si>
    <t>Total current assets</t>
  </si>
  <si>
    <t xml:space="preserve">Total equity attributable to shareholders of the </t>
  </si>
  <si>
    <t>Company</t>
  </si>
  <si>
    <t>Minority interests</t>
  </si>
  <si>
    <t>Net cash generated from operating activities</t>
  </si>
  <si>
    <t>Total equity</t>
  </si>
  <si>
    <t>Deferred tax liabilities</t>
  </si>
  <si>
    <t>ASSETS</t>
  </si>
  <si>
    <t>TOTAL ASSETS</t>
  </si>
  <si>
    <t>EQUITY AND LIABILITIES</t>
  </si>
  <si>
    <t>Retained earnings</t>
  </si>
  <si>
    <t>Borrowings</t>
  </si>
  <si>
    <t>Total non-current liabilities</t>
  </si>
  <si>
    <t>Total current liabilities</t>
  </si>
  <si>
    <t>Total liabilities</t>
  </si>
  <si>
    <t>TOTAL EQUITY AND LIABILITIES</t>
  </si>
  <si>
    <t>Minority</t>
  </si>
  <si>
    <t>Gross profit</t>
  </si>
  <si>
    <t>Distribution expenses</t>
  </si>
  <si>
    <t>Administration expenses</t>
  </si>
  <si>
    <t>Other expenses</t>
  </si>
  <si>
    <t>Segment reporting</t>
  </si>
  <si>
    <t>Post balance sheet events</t>
  </si>
  <si>
    <t>As previously reported</t>
  </si>
  <si>
    <t>Cash and cash equivalents at 1 January</t>
  </si>
  <si>
    <t>Authorisation for issue</t>
  </si>
  <si>
    <t>Effect of changes in the composition of the Group</t>
  </si>
  <si>
    <t>Net assets per share attributable</t>
  </si>
  <si>
    <t>to ordinary equity holders of the parent(sen)</t>
  </si>
  <si>
    <t>CHECK</t>
  </si>
  <si>
    <t>30.06.06</t>
  </si>
  <si>
    <t>check</t>
  </si>
  <si>
    <t>30.09.2006</t>
  </si>
  <si>
    <t>30.09.2005</t>
  </si>
  <si>
    <t>last qtr (Q2)</t>
  </si>
  <si>
    <t>last qtr (Q3)</t>
  </si>
  <si>
    <t>movement in Q3</t>
  </si>
  <si>
    <t>(c) Shares bought on the Bursa Malaysia Securities Berhad (BMSB) on a cum entitlement basis according to Rules of the BMSB.</t>
  </si>
  <si>
    <t>Updated</t>
  </si>
  <si>
    <t>Difference</t>
  </si>
  <si>
    <t>A Depositor shall qualify for dividend entitlement only in respect of:-</t>
  </si>
  <si>
    <t>Investment properties</t>
  </si>
  <si>
    <t>Investment in associates</t>
  </si>
  <si>
    <t>Receivables, deposits and prepayments</t>
  </si>
  <si>
    <t>Current tax assets</t>
  </si>
  <si>
    <t>Assets classified as held for sale</t>
  </si>
  <si>
    <t>Reserves</t>
  </si>
  <si>
    <t xml:space="preserve">Provisions </t>
  </si>
  <si>
    <t>Payables and accruals</t>
  </si>
  <si>
    <t>Current tax liabilities</t>
  </si>
  <si>
    <t>Loans and borrowings</t>
  </si>
  <si>
    <t>Revalua-</t>
  </si>
  <si>
    <t>Other</t>
  </si>
  <si>
    <t>redemption</t>
  </si>
  <si>
    <t>tion</t>
  </si>
  <si>
    <t>capital</t>
  </si>
  <si>
    <t>premium</t>
  </si>
  <si>
    <t>reserve</t>
  </si>
  <si>
    <t>earnings</t>
  </si>
  <si>
    <t>interest</t>
  </si>
  <si>
    <t>equity</t>
  </si>
  <si>
    <t>At 31 December 2005</t>
  </si>
  <si>
    <t>Effect of adopting FRS 140</t>
  </si>
  <si>
    <t>At 1 January 2006, restated</t>
  </si>
  <si>
    <t>Issue of shares:</t>
  </si>
  <si>
    <t>Foreign exchange translation differences</t>
  </si>
  <si>
    <t>Realisation of revaluation reserve on leasehold property</t>
  </si>
  <si>
    <t>Net gains recognised directly in equity</t>
  </si>
  <si>
    <t>Profit for the year</t>
  </si>
  <si>
    <t>Total recognised income and expense for the year</t>
  </si>
  <si>
    <t>Treasury shares sold</t>
  </si>
  <si>
    <t>At 1 January 2010</t>
  </si>
  <si>
    <t>Total comprehensive income for the year</t>
  </si>
  <si>
    <t xml:space="preserve">   Shareholders of the Company</t>
  </si>
  <si>
    <t>Non-controlling</t>
  </si>
  <si>
    <t>FRSs/Interpretations</t>
  </si>
  <si>
    <t xml:space="preserve">     </t>
  </si>
  <si>
    <t>Financial assets available for sale</t>
  </si>
  <si>
    <t>Fair</t>
  </si>
  <si>
    <t>value</t>
  </si>
  <si>
    <t>Derivative financial instruments</t>
  </si>
  <si>
    <t>-10-</t>
  </si>
  <si>
    <t>-11-</t>
  </si>
  <si>
    <t>Dividends to shareholders</t>
  </si>
  <si>
    <t>Dividends to minority interest</t>
  </si>
  <si>
    <t>At 31 December 2006</t>
  </si>
  <si>
    <t>CONDENSED CONSOLIDATED STATEMENT OF CHANGES IN EQUITY FOR THE TWELVE MONTHS ENDED 31 DECEMBER 2006 - AUDITED</t>
  </si>
  <si>
    <t>The final dividend is subject to shareholders' approval at the forthcoming Annual General Meeting (AGM) of the Company. The date of the AGM and book closure in respect of the final dividend will be announced in due course.</t>
  </si>
  <si>
    <t xml:space="preserve">      Exercise of share options</t>
  </si>
  <si>
    <t xml:space="preserve">      - the Company</t>
  </si>
  <si>
    <t xml:space="preserve">      - the subsidiary</t>
  </si>
  <si>
    <t xml:space="preserve">     Conversion of warrants</t>
  </si>
  <si>
    <t>Non-distributable</t>
  </si>
  <si>
    <t>Attributable to shareholders of the Company</t>
  </si>
  <si>
    <t>At 1 January 2007</t>
  </si>
  <si>
    <t>There was no purchase or disposal of quoted securities for the quarter under review and financial period to date.</t>
  </si>
  <si>
    <t>Short term borrowings</t>
  </si>
  <si>
    <t>The Condensed Consolidated Statement of Comprehensive Income should be read in conjunction with the Notes to the Interim Financial Report.</t>
  </si>
  <si>
    <t xml:space="preserve">CONDENSED CONSOLIDATED STATEMENT OF FINANCIAL POSITION </t>
  </si>
  <si>
    <t>The Condensed Consolidated Statement of Financial Position should be read in conjunction with the Notes to the Interim Financial Report.</t>
  </si>
  <si>
    <t>The Condensed Consolidated Statement of Changes in Equity should be read in conjunction with the Notes to the Interim Financial Reports.</t>
  </si>
  <si>
    <t>The Condensed Consolidated Statement of Changes in Equity should be read in conjunction with the Notes to the Interim Financial Report.</t>
  </si>
  <si>
    <t>The Condensed Cash Flow Statement should be read in conjunction with the Notes to the Interim Financial Report.</t>
  </si>
  <si>
    <t>Issued ordinary shares at beginning of the quarter/year ('000)</t>
  </si>
  <si>
    <t>Long term borrowings</t>
  </si>
  <si>
    <t>Unsecured</t>
  </si>
  <si>
    <t>Effects of treasury shares issued ('000)</t>
  </si>
  <si>
    <t>There were no major changes in the composition of the Group for the current quarter.</t>
  </si>
  <si>
    <t>CONDENSED CONSOLIDATED STATEMENT OF CHANGES IN EQUITY FOR THE NINE MONTHS ENDED 30 SEPTEMBER 2007 - UNAUDITED</t>
  </si>
  <si>
    <t>At 30 September 2007</t>
  </si>
  <si>
    <t>Weighted average number of ordinary shares ('000) at ending of the quarter/year</t>
  </si>
  <si>
    <t>ESOS ('000)</t>
  </si>
  <si>
    <t>Explanatory comments about the seasonality or cyclicality of operations</t>
  </si>
  <si>
    <t>The Group's operations are not subject to any material seasonal or cyclical factor other than market fluctuations in selling prices and / or costs of raw materials arising from demand / supply disequilibriums.</t>
  </si>
  <si>
    <t>As at 31 December 2010</t>
  </si>
  <si>
    <t>Foreign currency translation differences for foreign</t>
  </si>
  <si>
    <t>Fair value of available-for-sale financial assets</t>
  </si>
  <si>
    <t>Prepaid Lease Payments</t>
  </si>
  <si>
    <t>Dilution for changes in stake</t>
  </si>
  <si>
    <t>Surplus on revaluation of properties</t>
  </si>
  <si>
    <t>No dividend was paid in the current quarter under review.</t>
  </si>
  <si>
    <t>At 31 December 2010</t>
  </si>
  <si>
    <t>Disclosure of Realised and Unrealised</t>
  </si>
  <si>
    <t>Total retained profits of CCM Berhad and its subsidiaries:</t>
  </si>
  <si>
    <t>- Realised</t>
  </si>
  <si>
    <t>- Unrealised</t>
  </si>
  <si>
    <t>Cashflow from operating activities</t>
  </si>
  <si>
    <t>Profit before taxation</t>
  </si>
  <si>
    <t>Adjustments for:</t>
  </si>
  <si>
    <t>Allowance for impairmnet of goodwill</t>
  </si>
  <si>
    <t>Amortisation of prepaid lease payments</t>
  </si>
  <si>
    <t>Change in fair value of investment properties</t>
  </si>
  <si>
    <t>Depreciation of property, plant and equipment</t>
  </si>
  <si>
    <t>Share of profit of equity accounted associates</t>
  </si>
  <si>
    <t>Gain on disposal of prperty, plant and equipment</t>
  </si>
  <si>
    <t xml:space="preserve">Gain on revaluation reserve </t>
  </si>
  <si>
    <t xml:space="preserve">Translation adjustments </t>
  </si>
  <si>
    <t>Write-off prperty, plant and equipment</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</si>
  <si>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</si>
  <si>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</si>
  <si>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</si>
  <si>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</si>
  <si>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</si>
  <si>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</si>
  <si>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</si>
  <si>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Cash flow from investing activities</t>
  </si>
  <si>
    <t>Proceed from disposal of asset held for sale</t>
  </si>
  <si>
    <t>Proceed from disposal of property, plant and equipment</t>
  </si>
  <si>
    <t>Acquisitoin of prepaid lease payments</t>
  </si>
  <si>
    <t>Acquisition of property, plant and equipment</t>
  </si>
  <si>
    <t>Cash flows from financing activities</t>
  </si>
  <si>
    <t>Repayment of loans and borrowings</t>
  </si>
  <si>
    <t>Proceeds from exercise of Warrants</t>
  </si>
  <si>
    <t>Dividends paid to Minority shareholders</t>
  </si>
  <si>
    <t xml:space="preserve">Exchange difference on translation of the </t>
  </si>
  <si>
    <t xml:space="preserve">    financial statements of foreign operations</t>
  </si>
  <si>
    <t>Acquisitoin of financial assets available for sale</t>
  </si>
  <si>
    <t>Proceed from disposal of investment properties</t>
  </si>
  <si>
    <t>Gain on disposal of asset held for sale</t>
  </si>
  <si>
    <t>CONDENSED CONSOLIDATED STATEMENT OF CHANGES IN EQUITY FOR THE TWELVE MONTHS ENDED 31 DECEMBER 2010 - audited</t>
  </si>
  <si>
    <t xml:space="preserve">  - as previously stated</t>
  </si>
  <si>
    <t xml:space="preserve">  - effect of adopting FRS 139</t>
  </si>
  <si>
    <t>Fair value of available for sale</t>
  </si>
  <si>
    <t>Deferred tax on revaluation gain</t>
  </si>
  <si>
    <t>At 1 January 2011</t>
  </si>
  <si>
    <t>At 1 January 2010, as restated</t>
  </si>
  <si>
    <t>The interim financial report has been prepared in accordance with the same accounting policies in the consolidated financial statement as at and for the year ended 31 December 2010.</t>
  </si>
  <si>
    <t>The accounting policies and methods of computation adopted by the Group in this interim financial report are consistent with those adopted in the most recent audited financial statements for the financial year ended 31 December 2010 except for the mandatory adoption of the following new and revised Financial Reporting Standards ("FRS") and Issues Committee Interpretations ("IC Int.") effective for the financial period beginning 1 January 2011:</t>
  </si>
  <si>
    <t>FRS 3 : Business Combinations (revised)</t>
  </si>
  <si>
    <t>Amendments to FRS 2 : Share-based Payment</t>
  </si>
  <si>
    <t>Amendments to FRS 2 : Group Cash-settled Share-based Payment Transactions</t>
  </si>
  <si>
    <t>Amendments to FRS 5 : Non-current Assets Held for Sale and Discontinued Operations</t>
  </si>
  <si>
    <t>Amendments to FRS 127 : Consolidated and Separate Financial Statements</t>
  </si>
  <si>
    <t>Amendments to FRS 138 : Intangible Assets</t>
  </si>
  <si>
    <t>Amendments to IC Int. 9 : Reassessment of Embedded Derivatives</t>
  </si>
  <si>
    <t>Amendments to IC Int. 13 : Customer Loyalty Programmes</t>
  </si>
  <si>
    <t>IC Int. 17 : Distributions of Non-cash Assets to Owners</t>
  </si>
  <si>
    <t>IC Int. 4 : Determining Whether an Arrangement contains a lease</t>
  </si>
  <si>
    <t>Amendments to FRS 132 : Classification of Rights Issues</t>
  </si>
  <si>
    <t>Amendments to FRS 1 : limited Exemption from Comparative FRS 7 Disclosure for First-time Adopters</t>
  </si>
  <si>
    <t>Amendments to FRS 7 : Improving Disclosure about Financial Instruments</t>
  </si>
  <si>
    <t>Amendments to FRSs : Improvements to FRSs (2010)</t>
  </si>
  <si>
    <t>The adoption of the above did not have any significant effects on the interim financial report upon their initial application.</t>
  </si>
  <si>
    <t>Land and buildings were stated at Director's valuation based on professional valuations made by registed surveyor in December 2010.</t>
  </si>
  <si>
    <t>Current Quarter</t>
  </si>
  <si>
    <t>Current Period</t>
  </si>
  <si>
    <t>The auditor's report on the financial statements of the Group and the Company for the year ended 31 December 2010 was not subject to any qualification.</t>
  </si>
  <si>
    <t>-7-</t>
  </si>
  <si>
    <t>Total other comprehensive income for the year</t>
  </si>
  <si>
    <t xml:space="preserve"> preceeding Quarter</t>
  </si>
  <si>
    <t>Immediate</t>
  </si>
  <si>
    <t>Total other comprehensive income for the period</t>
  </si>
  <si>
    <t>Material litigation</t>
  </si>
  <si>
    <t>There was no pending material litigation as at the date of the report.</t>
  </si>
  <si>
    <t>B16</t>
  </si>
  <si>
    <t>Segment Revenue</t>
  </si>
  <si>
    <t>Segment Profit/(Loss) before tax</t>
  </si>
  <si>
    <r>
      <t>Inter-segment transaction (</t>
    </r>
    <r>
      <rPr>
        <i/>
        <sz val="22"/>
        <rFont val="Times New Roman"/>
        <family val="1"/>
      </rPr>
      <t>is eliminated</t>
    </r>
    <r>
      <rPr>
        <sz val="22"/>
        <rFont val="Times New Roman"/>
        <family val="1"/>
      </rPr>
      <t>)</t>
    </r>
  </si>
  <si>
    <t>Contracted but not provided for</t>
  </si>
  <si>
    <t>Group result</t>
  </si>
  <si>
    <t>Prospects for the remainder of current financial year</t>
  </si>
  <si>
    <t>The Group did not have any financial instrument with off balance sheet risks as at the date of this report.</t>
  </si>
  <si>
    <t>Earnings per share (continued)</t>
  </si>
  <si>
    <t xml:space="preserve">There was no sale of unquoted investments and/or properties for the quarter under review and financial period to date. </t>
  </si>
  <si>
    <t xml:space="preserve">Overall, barring unforeseen circumstances, the Group is expected to achieve satisfactory performance for the financial year ending 31 December 2011. </t>
  </si>
  <si>
    <t>30 June</t>
  </si>
  <si>
    <t>AS AT 30 June 2011- unaudited</t>
  </si>
  <si>
    <t>As at 30 June 2011</t>
  </si>
  <si>
    <t>At 30 June 2011</t>
  </si>
  <si>
    <t>ENDED 30 JUNE 2011 - unaudited</t>
  </si>
  <si>
    <t xml:space="preserve">CONDENSED CONSOLIDATED  STATEMENT OF CASH FLOWS FOR THE SIX MONTHS </t>
  </si>
  <si>
    <t>THE SIX MONTHS ENDED 30 JUNE 2011 - unaudited</t>
  </si>
  <si>
    <t>CONDENSED CONSOLIDATED STATEMENT OF CHANGES IN EQUITY FOR THE SIX MONTHS ENDED 30 JUNE 2011 - unaudited</t>
  </si>
  <si>
    <t>For the Period Ended 30 June 2011</t>
  </si>
  <si>
    <t>There were no items affecting assets, liabilities, net income or cash flows that were unusual because of their nature, size or incidence for the current quarter and financial period ended 30 June 2011.</t>
  </si>
  <si>
    <t>For the 6 months ended 30 June</t>
  </si>
  <si>
    <t>At 30 June 2010</t>
  </si>
  <si>
    <t>Current Quarter 30 June 2011</t>
  </si>
  <si>
    <t>Current Period 30 June 2011</t>
  </si>
  <si>
    <t>The Group borrowings as at 30 June 2011 were as follows:</t>
  </si>
  <si>
    <t>Current Quarter 30 June</t>
  </si>
  <si>
    <t>Current Period 30 June</t>
  </si>
  <si>
    <t>30 June 2011</t>
  </si>
  <si>
    <t>Six Months Ended 30 June</t>
  </si>
  <si>
    <t>Cash and cash equivalents as at 30 June</t>
  </si>
  <si>
    <t>Commitments for the purchase of property, plant and equipment as at 30 June 2011.</t>
  </si>
  <si>
    <t>Upha + CCMP</t>
  </si>
  <si>
    <t>Economic profit/(loss)</t>
  </si>
  <si>
    <t>Acquisition of investment properties</t>
  </si>
  <si>
    <t>Drawdown of borrowings</t>
  </si>
  <si>
    <t>31 March 2011</t>
  </si>
  <si>
    <t>Net cash (used in)/generated from investing activities</t>
  </si>
  <si>
    <t>Net cash generated from/(used in) financing activities</t>
  </si>
  <si>
    <t>On 1st August 2011, the Company received the Securities Commission approval to issue an unquoted 5-year Sukuk Musyarakah amounting to RM120 million to refinance a Bridger Loan of similar amount raised in previous quarter. There are no material events after the period end that have not been reflected in the financial statements for the financial period ended 30 June 2011.</t>
  </si>
  <si>
    <t xml:space="preserve">Net increase cash and cash equivalents </t>
  </si>
  <si>
    <t>There was no issuance, repurchase of debt and equity securities during the quarter. The number of Treasury Shares held as at 30 June 2011 is 2,998,000. During the quarter, share capital and share premium increased by RM8,000 and RM3,000 respectively due to the conversion of 8,000 warrants.</t>
  </si>
  <si>
    <t>The EP statement is as prescribed under the Government-Linked Corporations (GLC) Transformation program, and is disclosed on a voluntary basis. EP measures the value created by a business during a single period reflecting how much return a business makes over its cost of capital. The group recorded an economic profit of RM4.1 million for the current quarter.</t>
  </si>
  <si>
    <t>As for the Chemicals Division, despite the 6.3% decline in the revenue to date, the segment profit before tax has improved to RM21.9 million compared with RM12.4 million in the same period last year. The key contributors to the higher profit before tax were higher prices on the Division's manufactured products as well as higher profit  from an associated company.</t>
  </si>
  <si>
    <t>The interim financial report was authorised for issue by the Board of Directors in accordance with a resolution of the directors on 19 August 2011.</t>
  </si>
  <si>
    <t>19 August 2011</t>
  </si>
  <si>
    <t>The year to date, Group total revenue of RM813.1 million has improved by 2.7% as compared with the same corresponding period last year. The increase was mainly due to higher sales in Fertilizers and Pharmaceuticals Businesses. Consequently, the Group profit before tax of RM34.9 million out-performed the earnings for the same period last year by a substantial 108%, spurred mainly by better profit margin across all of its revenue streams.</t>
  </si>
  <si>
    <t>Consolidated Group revenue for the second quarter ended 30 June 2011 has decreased by RM7.5 million or 1.7% as compared to the corresponding quarter last year due to lower sales from the Chemicals business segment. Nonetheless, consolidated Group profit before tax of RM20.3 mil for the current quarter is still higher compared with the same quarter last year of RM13.7 million. The improvement in profit before tax was primarily due to higher profit margin contribution from Chemicals and Pharmaceuticals business divisions in the current quarter.</t>
  </si>
  <si>
    <t>The Pharmaceuticals Division recorded a slight improvement of 1.9% in its turnover for the period under review compared with the same period last year. Despite the small growth, profit before tax for the Division increased by 56.9% for the period due to better margins from the local private market and export products.</t>
  </si>
  <si>
    <t>The consolidated Group revenue of RM415.4 million, represented a 4.4% increase as compared with the preceding quarter. This was mainly due to higher contribution from all Divisions. The consolidated Group profit before tax increased by 39% from RM14.6 million to RM20.3 million due to higher profit margin from Chemicals and Pharmaceuticals divisions.</t>
  </si>
  <si>
    <t>The global economy is expected to remain uncertain due to the impact of the recent downgrade of the United States of America long-term sovereign credit rating and the lingering European debt crisis. These could lead to lower demand and suppress prices of the Group's products. In view of these, the Group will increase its focus on sustaining and enhancing its business profitability by improving its production efficiency, better cost control and better management of its product sales mix across all of its business to maintain margins .</t>
  </si>
  <si>
    <t xml:space="preserve">The turnover for the Fertilizers Division for the period ended 30 June 2011 was 10.3% higher compared with the same period last year due to higher sales volume. Correspondingly, segment profit before tax improved to RM5.2 million  compared with a loss of RM4.1 million against the same period last year due to better cost control.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</si>
</sst>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_ ;[Red]\-#,##0\ "/>
    <numFmt numFmtId="167" formatCode="0_ ;[Red]\-0\ "/>
    <numFmt numFmtId="168" formatCode="#,##0_ ;[Red]\(#,##0\)"/>
    <numFmt numFmtId="169" formatCode="_-* #,##0_-;\-* #,##0_-;_-* &quot;-&quot;??_-;_-@_-"/>
    <numFmt numFmtId="170" formatCode="_(* #,##0_);_(* \(#,##0\);_(* &quot;-&quot;??_);_(@_)"/>
    <numFmt numFmtId="171" formatCode="0.0%"/>
    <numFmt numFmtId="172" formatCode="[$-409]d\-mmm;@"/>
    <numFmt numFmtId="173" formatCode="_-* #,##0.0_-;\-* #,##0.0_-;_-* &quot;-&quot;??_-;_-@_-"/>
    <numFmt numFmtId="174" formatCode="#,##0.0_);\(#,##0.0\)"/>
    <numFmt numFmtId="175" formatCode="0.0"/>
    <numFmt numFmtId="176" formatCode="_(* #,##0_);_(* \(#,##0\);_(* &quot;-&quot;?_);_(@_)"/>
    <numFmt numFmtId="177" formatCode="_-* #,##0.0000_-;\-* #,##0.0000_-;_-* &quot;-&quot;??_-;_-@_-"/>
  </numFmts>
  <fonts count="62">
    <font>
      <sz val="10"/>
      <name val="Book Antiqua"/>
      <family val="0"/>
    </font>
    <font>
      <sz val="11"/>
      <color indexed="8"/>
      <name val="Calibri"/>
      <family val="2"/>
    </font>
    <font>
      <sz val="12"/>
      <name val="Times New Roman"/>
      <family val="1"/>
    </font>
    <font>
      <b/>
      <sz val="12"/>
      <name val="Times New Roman"/>
      <family val="1"/>
    </font>
    <font>
      <sz val="10"/>
      <name val="Arial"/>
      <family val="2"/>
    </font>
    <font>
      <b/>
      <sz val="14"/>
      <name val="Times New Roman"/>
      <family val="1"/>
    </font>
    <font>
      <sz val="8"/>
      <name val="Book Antiqua"/>
      <family val="1"/>
    </font>
    <font>
      <sz val="14"/>
      <name val="Times New Roman"/>
      <family val="1"/>
    </font>
    <font>
      <b/>
      <u val="single"/>
      <sz val="12"/>
      <name val="Times New Roman"/>
      <family val="1"/>
    </font>
    <font>
      <b/>
      <sz val="12"/>
      <color indexed="10"/>
      <name val="Times New Roman"/>
      <family val="1"/>
    </font>
    <font>
      <sz val="8"/>
      <name val="Tahoma"/>
      <family val="2"/>
    </font>
    <font>
      <b/>
      <sz val="8"/>
      <name val="Tahoma"/>
      <family val="2"/>
    </font>
    <font>
      <b/>
      <sz val="9"/>
      <name val="Times New Roman"/>
      <family val="1"/>
    </font>
    <font>
      <b/>
      <sz val="9"/>
      <name val="Times"/>
      <family val="0"/>
    </font>
    <font>
      <sz val="9"/>
      <name val="Times"/>
      <family val="0"/>
    </font>
    <font>
      <b/>
      <sz val="10"/>
      <name val="Book Antiqua"/>
      <family val="1"/>
    </font>
    <font>
      <sz val="9"/>
      <name val="Times New Roman"/>
      <family val="1"/>
    </font>
    <font>
      <b/>
      <sz val="16"/>
      <name val="Times New Roman"/>
      <family val="1"/>
    </font>
    <font>
      <sz val="16"/>
      <name val="Times New Roman"/>
      <family val="1"/>
    </font>
    <font>
      <b/>
      <i/>
      <sz val="16"/>
      <name val="Times New Roman"/>
      <family val="1"/>
    </font>
    <font>
      <sz val="16"/>
      <name val="Book Antiqua"/>
      <family val="1"/>
    </font>
    <font>
      <b/>
      <sz val="16"/>
      <name val="Book Antiqua"/>
      <family val="1"/>
    </font>
    <font>
      <b/>
      <sz val="16"/>
      <name val="Times"/>
      <family val="0"/>
    </font>
    <font>
      <sz val="16"/>
      <name val="Times"/>
      <family val="0"/>
    </font>
    <font>
      <sz val="16"/>
      <color indexed="12"/>
      <name val="Book Antiqua"/>
      <family val="1"/>
    </font>
    <font>
      <sz val="14"/>
      <name val="Book Antiqua"/>
      <family val="1"/>
    </font>
    <font>
      <b/>
      <sz val="14"/>
      <name val="Book Antiqua"/>
      <family val="1"/>
    </font>
    <font>
      <b/>
      <sz val="14"/>
      <name val="Times"/>
      <family val="0"/>
    </font>
    <font>
      <sz val="14"/>
      <name val="Times"/>
      <family val="0"/>
    </font>
    <font>
      <sz val="13"/>
      <name val="Times New Roman"/>
      <family val="1"/>
    </font>
    <font>
      <sz val="12"/>
      <name val="Book Antiqua"/>
      <family val="1"/>
    </font>
    <font>
      <b/>
      <sz val="12"/>
      <name val="Book Antiqua"/>
      <family val="1"/>
    </font>
    <font>
      <b/>
      <sz val="12"/>
      <name val="Times"/>
      <family val="0"/>
    </font>
    <font>
      <sz val="12"/>
      <name val="Times"/>
      <family val="0"/>
    </font>
    <font>
      <sz val="12"/>
      <color indexed="12"/>
      <name val="Book Antiqua"/>
      <family val="1"/>
    </font>
    <font>
      <sz val="14"/>
      <color indexed="12"/>
      <name val="Book Antiqua"/>
      <family val="1"/>
    </font>
    <font>
      <b/>
      <sz val="22"/>
      <name val="Times New Roman"/>
      <family val="1"/>
    </font>
    <font>
      <sz val="22"/>
      <name val="Times New Roman"/>
      <family val="1"/>
    </font>
    <font>
      <b/>
      <u val="single"/>
      <sz val="22"/>
      <name val="Times New Roman"/>
      <family val="1"/>
    </font>
    <font>
      <b/>
      <i/>
      <sz val="22"/>
      <name val="Times New Roman"/>
      <family val="1"/>
    </font>
    <font>
      <i/>
      <sz val="22"/>
      <name val="Times New Roman"/>
      <family val="1"/>
    </font>
    <font>
      <u val="single"/>
      <sz val="22"/>
      <name val="Times New Roman"/>
      <family val="1"/>
    </font>
    <font>
      <u val="single"/>
      <sz val="16"/>
      <name val="Times New Roman"/>
      <family val="1"/>
    </font>
    <font>
      <b/>
      <sz val="20"/>
      <name val="Times New Roman"/>
      <family val="1"/>
    </font>
    <font>
      <i/>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Book Antiqu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double"/>
    </border>
    <border>
      <left style="thin"/>
      <right style="thin"/>
      <top/>
      <bottom/>
    </border>
    <border>
      <left style="thin"/>
      <right style="thin"/>
      <top style="thin"/>
      <bottom/>
    </border>
    <border>
      <left style="thin"/>
      <right style="thin"/>
      <top/>
      <bottom style="thin"/>
    </border>
    <border>
      <left style="thin"/>
      <right/>
      <top style="thin"/>
      <bottom style="double"/>
    </border>
    <border>
      <left style="thin"/>
      <right style="thin"/>
      <top style="thin"/>
      <bottom style="double"/>
    </border>
    <border>
      <left/>
      <right/>
      <top/>
      <bottom style="medium"/>
    </border>
    <border>
      <left/>
      <right/>
      <top style="thin"/>
      <bottom style="thin"/>
    </border>
    <border>
      <left style="thin"/>
      <right/>
      <top/>
      <bottom style="double"/>
    </border>
    <border>
      <left style="thin"/>
      <right style="thin"/>
      <top/>
      <bottom style="double"/>
    </border>
    <border>
      <left/>
      <right/>
      <top/>
      <bottom style="double"/>
    </border>
    <border>
      <left style="thin"/>
      <right style="thin"/>
      <top style="thin"/>
      <bottom style="thin"/>
    </border>
    <border>
      <left style="medium"/>
      <right style="medium"/>
      <top style="medium"/>
      <bottom style="medium"/>
    </border>
    <border>
      <left style="thin"/>
      <right style="thin"/>
      <top style="thin"/>
      <bottom style="medium"/>
    </border>
    <border>
      <left style="thin"/>
      <right style="thin"/>
      <top/>
      <bottom style="medium"/>
    </border>
    <border>
      <left style="thin"/>
      <right style="medium"/>
      <top style="thin"/>
      <bottom style="thin"/>
    </border>
    <border>
      <left style="thin"/>
      <right/>
      <top style="thin"/>
      <bottom style="thin"/>
    </border>
    <border>
      <left/>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bottom style="thin"/>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50" fillId="3" borderId="0" applyNumberFormat="0" applyBorder="0" applyAlignment="0" applyProtection="0"/>
    <xf numFmtId="0" fontId="54"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49"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2" fillId="7" borderId="1" applyNumberFormat="0" applyAlignment="0" applyProtection="0"/>
    <xf numFmtId="0" fontId="55" fillId="0" borderId="6" applyNumberFormat="0" applyFill="0" applyAlignment="0" applyProtection="0"/>
    <xf numFmtId="0" fontId="51" fillId="22" borderId="0" applyNumberFormat="0" applyBorder="0" applyAlignment="0" applyProtection="0"/>
    <xf numFmtId="0" fontId="4"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59" fillId="0" borderId="9" applyNumberFormat="0" applyFill="0" applyAlignment="0" applyProtection="0"/>
    <xf numFmtId="0" fontId="57" fillId="0" borderId="0" applyNumberFormat="0" applyFill="0" applyBorder="0" applyAlignment="0" applyProtection="0"/>
  </cellStyleXfs>
  <cellXfs count="61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168" fontId="2" fillId="0" borderId="0" xfId="0" applyNumberFormat="1" applyFont="1" applyFill="1" applyAlignment="1">
      <alignment/>
    </xf>
    <xf numFmtId="168" fontId="2" fillId="0" borderId="0" xfId="0" applyNumberFormat="1" applyFont="1" applyFill="1" applyBorder="1" applyAlignment="1">
      <alignment/>
    </xf>
    <xf numFmtId="170" fontId="2" fillId="0" borderId="0" xfId="0" applyNumberFormat="1" applyFont="1" applyFill="1" applyAlignment="1">
      <alignment/>
    </xf>
    <xf numFmtId="0" fontId="3" fillId="0" borderId="0" xfId="0" applyFont="1" applyFill="1" applyAlignment="1">
      <alignment horizontal="center"/>
    </xf>
    <xf numFmtId="9" fontId="2" fillId="0" borderId="0" xfId="0" applyNumberFormat="1" applyFont="1" applyFill="1" applyAlignment="1">
      <alignment/>
    </xf>
    <xf numFmtId="167" fontId="2" fillId="0" borderId="0" xfId="0" applyNumberFormat="1" applyFont="1" applyFill="1" applyAlignment="1">
      <alignment/>
    </xf>
    <xf numFmtId="0" fontId="3" fillId="0" borderId="0" xfId="0" applyFont="1" applyFill="1" applyBorder="1" applyAlignment="1">
      <alignment horizontal="center"/>
    </xf>
    <xf numFmtId="170" fontId="2" fillId="0" borderId="0" xfId="0" applyNumberFormat="1" applyFont="1" applyFill="1" applyBorder="1" applyAlignment="1">
      <alignment/>
    </xf>
    <xf numFmtId="170" fontId="3" fillId="0" borderId="0" xfId="0" applyNumberFormat="1" applyFont="1" applyFill="1" applyBorder="1" applyAlignment="1">
      <alignment/>
    </xf>
    <xf numFmtId="170" fontId="3" fillId="0" borderId="0" xfId="0" applyNumberFormat="1" applyFont="1" applyFill="1" applyBorder="1" applyAlignment="1">
      <alignment/>
    </xf>
    <xf numFmtId="3" fontId="2" fillId="0" borderId="0" xfId="0" applyNumberFormat="1" applyFont="1" applyFill="1" applyAlignment="1">
      <alignment/>
    </xf>
    <xf numFmtId="0" fontId="2" fillId="0" borderId="10" xfId="0" applyFont="1" applyFill="1" applyBorder="1" applyAlignment="1">
      <alignment/>
    </xf>
    <xf numFmtId="170" fontId="2" fillId="0" borderId="10" xfId="0" applyNumberFormat="1" applyFont="1" applyFill="1" applyBorder="1" applyAlignment="1">
      <alignment/>
    </xf>
    <xf numFmtId="37" fontId="3" fillId="0" borderId="0" xfId="42" applyNumberFormat="1" applyFont="1" applyFill="1" applyAlignment="1">
      <alignment/>
    </xf>
    <xf numFmtId="0" fontId="0" fillId="0" borderId="0" xfId="0" applyFont="1" applyFill="1" applyAlignment="1">
      <alignment horizontal="justify" vertical="top" wrapText="1"/>
    </xf>
    <xf numFmtId="172" fontId="3" fillId="0" borderId="0" xfId="0" applyNumberFormat="1" applyFont="1" applyFill="1" applyBorder="1" applyAlignment="1">
      <alignment horizontal="center"/>
    </xf>
    <xf numFmtId="43" fontId="9" fillId="0" borderId="0" xfId="42" applyFont="1" applyFill="1" applyBorder="1" applyAlignment="1">
      <alignment/>
    </xf>
    <xf numFmtId="168" fontId="9" fillId="0" borderId="0" xfId="0" applyNumberFormat="1" applyFont="1" applyFill="1" applyBorder="1" applyAlignment="1">
      <alignment/>
    </xf>
    <xf numFmtId="43" fontId="9" fillId="0" borderId="0" xfId="42" applyFont="1" applyFill="1" applyBorder="1" applyAlignment="1">
      <alignment horizontal="right"/>
    </xf>
    <xf numFmtId="0" fontId="8" fillId="0" borderId="0" xfId="0" applyFont="1" applyFill="1" applyAlignment="1">
      <alignment horizontal="center"/>
    </xf>
    <xf numFmtId="3" fontId="3" fillId="0" borderId="0" xfId="0" applyNumberFormat="1" applyFont="1" applyFill="1" applyAlignment="1">
      <alignment horizontal="center"/>
    </xf>
    <xf numFmtId="1" fontId="3" fillId="0" borderId="0" xfId="42" applyNumberFormat="1" applyFont="1" applyFill="1" applyAlignment="1">
      <alignment horizontal="center"/>
    </xf>
    <xf numFmtId="3" fontId="3" fillId="0" borderId="0" xfId="42" applyNumberFormat="1" applyFont="1" applyFill="1" applyAlignment="1">
      <alignment horizontal="center"/>
    </xf>
    <xf numFmtId="3" fontId="2" fillId="0" borderId="0" xfId="42" applyNumberFormat="1" applyFont="1" applyFill="1" applyAlignment="1">
      <alignment/>
    </xf>
    <xf numFmtId="3" fontId="2" fillId="0" borderId="0" xfId="59" applyNumberFormat="1"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center"/>
    </xf>
    <xf numFmtId="0" fontId="13" fillId="0" borderId="0" xfId="0" applyFont="1" applyAlignment="1">
      <alignment horizontal="center"/>
    </xf>
    <xf numFmtId="37" fontId="14" fillId="0" borderId="0" xfId="42" applyNumberFormat="1" applyFont="1" applyAlignment="1">
      <alignment/>
    </xf>
    <xf numFmtId="37" fontId="0" fillId="0" borderId="0" xfId="42" applyNumberFormat="1" applyFont="1" applyAlignment="1">
      <alignment/>
    </xf>
    <xf numFmtId="37" fontId="13" fillId="0" borderId="11" xfId="42" applyNumberFormat="1" applyFont="1" applyBorder="1" applyAlignment="1">
      <alignment/>
    </xf>
    <xf numFmtId="37" fontId="14" fillId="0" borderId="11" xfId="42" applyNumberFormat="1" applyFont="1" applyBorder="1" applyAlignment="1">
      <alignment/>
    </xf>
    <xf numFmtId="37" fontId="14" fillId="0" borderId="0" xfId="42" applyNumberFormat="1" applyFont="1" applyAlignment="1">
      <alignment horizontal="right"/>
    </xf>
    <xf numFmtId="0" fontId="14" fillId="0" borderId="0" xfId="42" applyNumberFormat="1" applyFont="1" applyAlignment="1">
      <alignment horizontal="right"/>
    </xf>
    <xf numFmtId="37" fontId="0" fillId="0" borderId="0" xfId="42" applyNumberFormat="1" applyFont="1" applyBorder="1" applyAlignment="1">
      <alignment/>
    </xf>
    <xf numFmtId="37" fontId="14" fillId="0" borderId="0" xfId="42" applyNumberFormat="1" applyFont="1" applyBorder="1" applyAlignment="1">
      <alignment/>
    </xf>
    <xf numFmtId="37" fontId="14" fillId="0" borderId="12" xfId="42" applyNumberFormat="1" applyFont="1" applyBorder="1" applyAlignment="1">
      <alignment/>
    </xf>
    <xf numFmtId="37" fontId="14" fillId="0" borderId="13" xfId="42" applyNumberFormat="1" applyFont="1" applyBorder="1" applyAlignment="1">
      <alignment/>
    </xf>
    <xf numFmtId="37" fontId="14" fillId="0" borderId="14" xfId="42" applyNumberFormat="1" applyFont="1" applyBorder="1" applyAlignment="1">
      <alignment/>
    </xf>
    <xf numFmtId="37" fontId="14" fillId="0" borderId="10" xfId="42" applyNumberFormat="1" applyFont="1" applyBorder="1" applyAlignment="1">
      <alignment/>
    </xf>
    <xf numFmtId="37" fontId="0" fillId="0" borderId="15" xfId="42" applyNumberFormat="1" applyFont="1" applyBorder="1" applyAlignment="1">
      <alignment/>
    </xf>
    <xf numFmtId="37" fontId="0" fillId="0" borderId="10" xfId="42" applyNumberFormat="1" applyFont="1" applyBorder="1" applyAlignment="1">
      <alignment/>
    </xf>
    <xf numFmtId="37" fontId="14" fillId="0" borderId="15" xfId="42" applyNumberFormat="1" applyFont="1" applyBorder="1" applyAlignment="1">
      <alignment/>
    </xf>
    <xf numFmtId="37" fontId="14" fillId="0" borderId="16" xfId="42" applyNumberFormat="1" applyFont="1" applyBorder="1" applyAlignment="1">
      <alignment/>
    </xf>
    <xf numFmtId="37" fontId="14" fillId="0" borderId="17" xfId="42" applyNumberFormat="1" applyFont="1" applyBorder="1" applyAlignment="1">
      <alignment/>
    </xf>
    <xf numFmtId="37" fontId="0" fillId="0" borderId="16" xfId="42" applyNumberFormat="1" applyFont="1" applyBorder="1" applyAlignment="1">
      <alignment/>
    </xf>
    <xf numFmtId="37" fontId="0" fillId="0" borderId="11" xfId="42" applyNumberFormat="1" applyFont="1" applyBorder="1" applyAlignment="1">
      <alignment/>
    </xf>
    <xf numFmtId="37" fontId="0" fillId="0" borderId="17" xfId="42" applyNumberFormat="1" applyFont="1" applyBorder="1" applyAlignment="1">
      <alignment/>
    </xf>
    <xf numFmtId="37" fontId="14" fillId="0" borderId="18" xfId="42" applyNumberFormat="1" applyFont="1" applyBorder="1" applyAlignment="1">
      <alignment/>
    </xf>
    <xf numFmtId="0" fontId="15" fillId="0" borderId="0" xfId="0" applyFont="1" applyAlignment="1">
      <alignment/>
    </xf>
    <xf numFmtId="37" fontId="12" fillId="0" borderId="0" xfId="42" applyNumberFormat="1" applyFont="1" applyFill="1" applyAlignment="1">
      <alignment horizontal="center"/>
    </xf>
    <xf numFmtId="37" fontId="16" fillId="0" borderId="0" xfId="42" applyNumberFormat="1" applyFont="1" applyAlignment="1">
      <alignment/>
    </xf>
    <xf numFmtId="0" fontId="16" fillId="0" borderId="0" xfId="0" applyFont="1" applyFill="1" applyAlignment="1">
      <alignment/>
    </xf>
    <xf numFmtId="0" fontId="16" fillId="0" borderId="0" xfId="0" applyFont="1" applyAlignment="1">
      <alignment/>
    </xf>
    <xf numFmtId="0" fontId="3" fillId="0" borderId="0" xfId="56" applyFont="1" applyFill="1" applyAlignment="1" quotePrefix="1">
      <alignment horizontal="center"/>
      <protection/>
    </xf>
    <xf numFmtId="0" fontId="3" fillId="0" borderId="0" xfId="56" applyFont="1" applyFill="1" applyAlignment="1" quotePrefix="1">
      <alignment horizontal="right"/>
      <protection/>
    </xf>
    <xf numFmtId="0" fontId="17" fillId="0" borderId="0" xfId="0" applyFont="1" applyFill="1" applyAlignment="1">
      <alignment horizontal="center"/>
    </xf>
    <xf numFmtId="0" fontId="18" fillId="0" borderId="0" xfId="0" applyFont="1" applyFill="1" applyAlignment="1">
      <alignment/>
    </xf>
    <xf numFmtId="0" fontId="17" fillId="0" borderId="0" xfId="0" applyFont="1" applyFill="1" applyAlignment="1">
      <alignment/>
    </xf>
    <xf numFmtId="0" fontId="18" fillId="0" borderId="0" xfId="0" applyFont="1" applyFill="1" applyAlignment="1">
      <alignment vertical="top" wrapText="1"/>
    </xf>
    <xf numFmtId="0" fontId="18" fillId="0" borderId="0" xfId="0" applyFont="1" applyFill="1" applyAlignment="1">
      <alignment horizontal="left"/>
    </xf>
    <xf numFmtId="0" fontId="18" fillId="0" borderId="0" xfId="0" applyFont="1" applyFill="1" applyAlignment="1">
      <alignment/>
    </xf>
    <xf numFmtId="37" fontId="18" fillId="0" borderId="0" xfId="0" applyNumberFormat="1" applyFont="1" applyFill="1" applyAlignment="1">
      <alignment/>
    </xf>
    <xf numFmtId="0" fontId="17" fillId="0" borderId="0" xfId="0" applyFont="1" applyFill="1" applyAlignment="1">
      <alignment vertical="top"/>
    </xf>
    <xf numFmtId="0" fontId="18" fillId="0" borderId="0" xfId="0" applyFont="1" applyFill="1" applyAlignment="1">
      <alignment vertical="top"/>
    </xf>
    <xf numFmtId="0" fontId="18" fillId="0" borderId="0" xfId="0" applyFont="1" applyFill="1" applyAlignment="1">
      <alignment horizontal="justify"/>
    </xf>
    <xf numFmtId="0" fontId="18" fillId="0" borderId="10" xfId="0" applyFont="1" applyFill="1" applyBorder="1" applyAlignment="1">
      <alignment/>
    </xf>
    <xf numFmtId="0" fontId="18" fillId="0" borderId="0" xfId="0" applyFont="1" applyFill="1" applyBorder="1" applyAlignment="1">
      <alignment/>
    </xf>
    <xf numFmtId="168" fontId="18" fillId="0" borderId="0" xfId="0" applyNumberFormat="1" applyFont="1" applyFill="1" applyBorder="1" applyAlignment="1">
      <alignment/>
    </xf>
    <xf numFmtId="168" fontId="18" fillId="0" borderId="19" xfId="0" applyNumberFormat="1" applyFont="1" applyFill="1" applyBorder="1" applyAlignment="1">
      <alignment/>
    </xf>
    <xf numFmtId="0" fontId="18" fillId="0" borderId="20" xfId="0" applyFont="1" applyFill="1" applyBorder="1" applyAlignment="1">
      <alignment/>
    </xf>
    <xf numFmtId="0" fontId="17" fillId="0" borderId="0" xfId="0" applyFont="1" applyFill="1" applyAlignment="1">
      <alignment horizontal="right" vertical="top"/>
    </xf>
    <xf numFmtId="0" fontId="18" fillId="0" borderId="0" xfId="0" applyFont="1" applyFill="1" applyAlignment="1">
      <alignment wrapText="1"/>
    </xf>
    <xf numFmtId="0" fontId="18" fillId="0" borderId="0" xfId="0" applyFont="1" applyFill="1" applyAlignment="1">
      <alignment horizontal="right"/>
    </xf>
    <xf numFmtId="169" fontId="18" fillId="0" borderId="0" xfId="42" applyNumberFormat="1" applyFont="1" applyFill="1" applyAlignment="1">
      <alignment/>
    </xf>
    <xf numFmtId="3" fontId="18" fillId="0" borderId="0" xfId="0" applyNumberFormat="1" applyFont="1" applyFill="1" applyAlignment="1">
      <alignment/>
    </xf>
    <xf numFmtId="37" fontId="18" fillId="0" borderId="0" xfId="42" applyNumberFormat="1" applyFont="1" applyFill="1" applyBorder="1" applyAlignment="1">
      <alignment horizontal="right" vertical="top" wrapText="1"/>
    </xf>
    <xf numFmtId="0" fontId="19" fillId="0" borderId="0" xfId="0" applyFont="1" applyFill="1" applyAlignment="1">
      <alignment/>
    </xf>
    <xf numFmtId="170" fontId="18" fillId="0" borderId="10" xfId="0" applyNumberFormat="1" applyFont="1" applyFill="1" applyBorder="1" applyAlignment="1">
      <alignment/>
    </xf>
    <xf numFmtId="170" fontId="18" fillId="0" borderId="19" xfId="0" applyNumberFormat="1" applyFont="1" applyFill="1" applyBorder="1" applyAlignment="1">
      <alignment/>
    </xf>
    <xf numFmtId="170" fontId="18" fillId="0" borderId="21" xfId="0" applyNumberFormat="1" applyFont="1" applyFill="1" applyBorder="1" applyAlignment="1">
      <alignment/>
    </xf>
    <xf numFmtId="170" fontId="18" fillId="0" borderId="16" xfId="0" applyNumberFormat="1" applyFont="1" applyFill="1" applyBorder="1" applyAlignment="1">
      <alignment/>
    </xf>
    <xf numFmtId="170" fontId="17" fillId="0" borderId="10" xfId="0" applyNumberFormat="1" applyFont="1" applyFill="1" applyBorder="1" applyAlignment="1">
      <alignment/>
    </xf>
    <xf numFmtId="170" fontId="17" fillId="0" borderId="19" xfId="0" applyNumberFormat="1" applyFont="1" applyFill="1" applyBorder="1" applyAlignment="1">
      <alignment/>
    </xf>
    <xf numFmtId="0" fontId="18" fillId="0" borderId="0" xfId="0" applyFont="1" applyFill="1" applyAlignment="1">
      <alignment horizontal="right" vertical="top"/>
    </xf>
    <xf numFmtId="0" fontId="17" fillId="0" borderId="0" xfId="0" applyFont="1" applyFill="1" applyAlignment="1">
      <alignment vertical="top" wrapText="1"/>
    </xf>
    <xf numFmtId="170" fontId="17" fillId="0" borderId="16" xfId="0" applyNumberFormat="1" applyFont="1" applyFill="1" applyBorder="1" applyAlignment="1">
      <alignment/>
    </xf>
    <xf numFmtId="0" fontId="18" fillId="0" borderId="0" xfId="0" applyFont="1" applyFill="1" applyAlignment="1">
      <alignment horizontal="right" vertical="top" wrapText="1"/>
    </xf>
    <xf numFmtId="170" fontId="17" fillId="0" borderId="10" xfId="0" applyNumberFormat="1" applyFont="1" applyFill="1" applyBorder="1" applyAlignment="1">
      <alignment/>
    </xf>
    <xf numFmtId="170" fontId="17" fillId="0" borderId="19" xfId="0" applyNumberFormat="1" applyFont="1" applyFill="1" applyBorder="1" applyAlignment="1">
      <alignment/>
    </xf>
    <xf numFmtId="0" fontId="5" fillId="0" borderId="0" xfId="0" applyFont="1" applyAlignment="1">
      <alignment horizontal="center"/>
    </xf>
    <xf numFmtId="170" fontId="17" fillId="0" borderId="22" xfId="0" applyNumberFormat="1" applyFont="1" applyFill="1" applyBorder="1" applyAlignment="1">
      <alignment/>
    </xf>
    <xf numFmtId="170" fontId="17" fillId="0" borderId="23" xfId="0" applyNumberFormat="1" applyFont="1" applyFill="1" applyBorder="1" applyAlignment="1">
      <alignment/>
    </xf>
    <xf numFmtId="9" fontId="17" fillId="0" borderId="10" xfId="59" applyFont="1" applyFill="1" applyBorder="1" applyAlignment="1">
      <alignment/>
    </xf>
    <xf numFmtId="168" fontId="17" fillId="0" borderId="10" xfId="0" applyNumberFormat="1" applyFont="1" applyFill="1" applyBorder="1" applyAlignment="1">
      <alignment/>
    </xf>
    <xf numFmtId="168" fontId="18" fillId="0" borderId="10" xfId="0" applyNumberFormat="1" applyFont="1" applyFill="1" applyBorder="1" applyAlignment="1">
      <alignment/>
    </xf>
    <xf numFmtId="0" fontId="18" fillId="0" borderId="15" xfId="0" applyFont="1" applyFill="1" applyBorder="1" applyAlignment="1">
      <alignment vertical="center" wrapText="1"/>
    </xf>
    <xf numFmtId="0" fontId="3" fillId="0" borderId="0" xfId="0" applyFont="1" applyAlignment="1">
      <alignment horizontal="center"/>
    </xf>
    <xf numFmtId="37" fontId="17" fillId="0" borderId="0" xfId="42" applyNumberFormat="1" applyFont="1" applyFill="1" applyAlignment="1">
      <alignment/>
    </xf>
    <xf numFmtId="0" fontId="18" fillId="0" borderId="0" xfId="56" applyFont="1" applyFill="1">
      <alignment/>
      <protection/>
    </xf>
    <xf numFmtId="37" fontId="17" fillId="0" borderId="0" xfId="42" applyNumberFormat="1" applyFont="1" applyFill="1" applyAlignment="1">
      <alignment vertical="center" wrapText="1"/>
    </xf>
    <xf numFmtId="37" fontId="17" fillId="0" borderId="0" xfId="42" applyNumberFormat="1" applyFont="1" applyFill="1" applyAlignment="1">
      <alignment horizontal="center"/>
    </xf>
    <xf numFmtId="0" fontId="25" fillId="0" borderId="0" xfId="0" applyFont="1" applyAlignment="1">
      <alignment/>
    </xf>
    <xf numFmtId="0" fontId="26" fillId="0" borderId="0" xfId="0" applyFont="1" applyAlignment="1">
      <alignment/>
    </xf>
    <xf numFmtId="37" fontId="5" fillId="0" borderId="0" xfId="42" applyNumberFormat="1" applyFont="1" applyFill="1" applyAlignment="1">
      <alignment horizontal="center"/>
    </xf>
    <xf numFmtId="0" fontId="25" fillId="0" borderId="0" xfId="0" applyFont="1" applyAlignment="1">
      <alignment horizontal="center"/>
    </xf>
    <xf numFmtId="0" fontId="27" fillId="0" borderId="0" xfId="0" applyFont="1" applyAlignment="1">
      <alignment horizontal="center"/>
    </xf>
    <xf numFmtId="0" fontId="27" fillId="0" borderId="0" xfId="0" applyFont="1" applyAlignment="1">
      <alignment/>
    </xf>
    <xf numFmtId="37" fontId="7" fillId="0" borderId="0" xfId="42" applyNumberFormat="1" applyFont="1" applyAlignment="1">
      <alignment/>
    </xf>
    <xf numFmtId="0" fontId="28" fillId="0" borderId="0" xfId="0" applyFont="1" applyAlignment="1">
      <alignment/>
    </xf>
    <xf numFmtId="37" fontId="25" fillId="0" borderId="0" xfId="42" applyNumberFormat="1" applyFont="1" applyAlignment="1">
      <alignment/>
    </xf>
    <xf numFmtId="37" fontId="28" fillId="0" borderId="0" xfId="42" applyNumberFormat="1" applyFont="1" applyAlignment="1">
      <alignment/>
    </xf>
    <xf numFmtId="37" fontId="25" fillId="0" borderId="11" xfId="42" applyNumberFormat="1" applyFont="1" applyBorder="1" applyAlignment="1">
      <alignment/>
    </xf>
    <xf numFmtId="0" fontId="28" fillId="0" borderId="0" xfId="0" applyFont="1" applyAlignment="1">
      <alignment horizontal="left" vertical="center" wrapText="1"/>
    </xf>
    <xf numFmtId="37" fontId="28" fillId="0" borderId="12" xfId="42" applyNumberFormat="1" applyFont="1" applyBorder="1" applyAlignment="1">
      <alignment/>
    </xf>
    <xf numFmtId="37" fontId="28" fillId="0" borderId="13" xfId="42" applyNumberFormat="1" applyFont="1" applyBorder="1" applyAlignment="1">
      <alignment/>
    </xf>
    <xf numFmtId="37" fontId="28" fillId="0" borderId="10" xfId="42" applyNumberFormat="1" applyFont="1" applyBorder="1" applyAlignment="1">
      <alignment/>
    </xf>
    <xf numFmtId="37" fontId="28" fillId="0" borderId="0" xfId="42" applyNumberFormat="1" applyFont="1" applyBorder="1" applyAlignment="1">
      <alignment/>
    </xf>
    <xf numFmtId="37" fontId="25" fillId="0" borderId="16" xfId="42" applyNumberFormat="1" applyFont="1" applyBorder="1" applyAlignment="1">
      <alignment/>
    </xf>
    <xf numFmtId="37" fontId="28" fillId="0" borderId="11" xfId="42" applyNumberFormat="1" applyFont="1" applyBorder="1" applyAlignment="1">
      <alignment/>
    </xf>
    <xf numFmtId="37" fontId="25" fillId="0" borderId="10" xfId="42" applyNumberFormat="1" applyFont="1" applyBorder="1" applyAlignment="1">
      <alignment/>
    </xf>
    <xf numFmtId="37" fontId="25" fillId="0" borderId="0" xfId="42" applyNumberFormat="1" applyFont="1" applyBorder="1" applyAlignment="1">
      <alignment/>
    </xf>
    <xf numFmtId="37" fontId="28" fillId="0" borderId="16" xfId="42" applyNumberFormat="1" applyFont="1" applyBorder="1" applyAlignment="1">
      <alignment/>
    </xf>
    <xf numFmtId="37" fontId="28" fillId="0" borderId="18" xfId="42" applyNumberFormat="1" applyFont="1" applyBorder="1" applyAlignment="1">
      <alignment/>
    </xf>
    <xf numFmtId="37" fontId="29" fillId="0" borderId="0" xfId="42" applyNumberFormat="1" applyFont="1" applyAlignment="1">
      <alignment/>
    </xf>
    <xf numFmtId="0" fontId="29" fillId="0" borderId="0" xfId="0" applyFont="1" applyFill="1" applyAlignment="1">
      <alignment/>
    </xf>
    <xf numFmtId="0" fontId="30" fillId="0" borderId="0" xfId="0" applyFont="1" applyAlignment="1">
      <alignment/>
    </xf>
    <xf numFmtId="0" fontId="31" fillId="0" borderId="0" xfId="0" applyFont="1" applyAlignment="1">
      <alignment/>
    </xf>
    <xf numFmtId="37" fontId="3" fillId="0" borderId="0" xfId="42" applyNumberFormat="1" applyFont="1" applyFill="1" applyAlignment="1">
      <alignment horizontal="center"/>
    </xf>
    <xf numFmtId="0" fontId="30" fillId="0" borderId="0" xfId="0" applyFont="1" applyAlignment="1">
      <alignment horizontal="center"/>
    </xf>
    <xf numFmtId="0" fontId="32" fillId="0" borderId="0" xfId="0" applyFont="1" applyAlignment="1">
      <alignment horizontal="center"/>
    </xf>
    <xf numFmtId="0" fontId="32" fillId="0" borderId="0" xfId="0" applyFont="1" applyAlignment="1">
      <alignment/>
    </xf>
    <xf numFmtId="37" fontId="2" fillId="0" borderId="0" xfId="42" applyNumberFormat="1" applyFont="1" applyAlignment="1">
      <alignment/>
    </xf>
    <xf numFmtId="37" fontId="30" fillId="0" borderId="0" xfId="42" applyNumberFormat="1" applyFont="1" applyAlignment="1">
      <alignment/>
    </xf>
    <xf numFmtId="0" fontId="33" fillId="0" borderId="0" xfId="0" applyFont="1" applyAlignment="1">
      <alignment/>
    </xf>
    <xf numFmtId="37" fontId="33" fillId="0" borderId="0" xfId="42" applyNumberFormat="1" applyFont="1" applyAlignment="1">
      <alignment/>
    </xf>
    <xf numFmtId="37" fontId="30" fillId="0" borderId="11" xfId="42" applyNumberFormat="1" applyFont="1" applyBorder="1" applyAlignment="1">
      <alignment/>
    </xf>
    <xf numFmtId="0" fontId="33" fillId="0" borderId="0" xfId="0" applyFont="1" applyAlignment="1">
      <alignment horizontal="left" vertical="center" wrapText="1"/>
    </xf>
    <xf numFmtId="37" fontId="33" fillId="0" borderId="12" xfId="42" applyNumberFormat="1" applyFont="1" applyBorder="1" applyAlignment="1">
      <alignment/>
    </xf>
    <xf numFmtId="37" fontId="33" fillId="0" borderId="13" xfId="42" applyNumberFormat="1" applyFont="1" applyBorder="1" applyAlignment="1">
      <alignment/>
    </xf>
    <xf numFmtId="37" fontId="30" fillId="0" borderId="14" xfId="42" applyNumberFormat="1" applyFont="1" applyBorder="1" applyAlignment="1">
      <alignment/>
    </xf>
    <xf numFmtId="37" fontId="30" fillId="0" borderId="0" xfId="42" applyNumberFormat="1" applyFont="1" applyBorder="1" applyAlignment="1">
      <alignment/>
    </xf>
    <xf numFmtId="37" fontId="33" fillId="0" borderId="10" xfId="42" applyNumberFormat="1" applyFont="1" applyBorder="1" applyAlignment="1">
      <alignment/>
    </xf>
    <xf numFmtId="37" fontId="33" fillId="0" borderId="0" xfId="42" applyNumberFormat="1" applyFont="1" applyBorder="1" applyAlignment="1">
      <alignment/>
    </xf>
    <xf numFmtId="37" fontId="30" fillId="0" borderId="15" xfId="42" applyNumberFormat="1" applyFont="1" applyBorder="1" applyAlignment="1">
      <alignment/>
    </xf>
    <xf numFmtId="37" fontId="30" fillId="0" borderId="16" xfId="42" applyNumberFormat="1" applyFont="1" applyBorder="1" applyAlignment="1">
      <alignment/>
    </xf>
    <xf numFmtId="37" fontId="33" fillId="0" borderId="11" xfId="42" applyNumberFormat="1" applyFont="1" applyBorder="1" applyAlignment="1">
      <alignment/>
    </xf>
    <xf numFmtId="37" fontId="30" fillId="0" borderId="17" xfId="42" applyNumberFormat="1" applyFont="1" applyBorder="1" applyAlignment="1">
      <alignment/>
    </xf>
    <xf numFmtId="37" fontId="30" fillId="0" borderId="10" xfId="42" applyNumberFormat="1" applyFont="1" applyBorder="1" applyAlignment="1">
      <alignment/>
    </xf>
    <xf numFmtId="37" fontId="33" fillId="0" borderId="15" xfId="42" applyNumberFormat="1" applyFont="1" applyBorder="1" applyAlignment="1">
      <alignment/>
    </xf>
    <xf numFmtId="37" fontId="33" fillId="0" borderId="16" xfId="42" applyNumberFormat="1" applyFont="1" applyBorder="1" applyAlignment="1">
      <alignment/>
    </xf>
    <xf numFmtId="37" fontId="33" fillId="0" borderId="17" xfId="42" applyNumberFormat="1" applyFont="1" applyBorder="1" applyAlignment="1">
      <alignment/>
    </xf>
    <xf numFmtId="37" fontId="34" fillId="0" borderId="0" xfId="42" applyNumberFormat="1" applyFont="1" applyAlignment="1">
      <alignment/>
    </xf>
    <xf numFmtId="37" fontId="33" fillId="0" borderId="18" xfId="42" applyNumberFormat="1" applyFont="1" applyBorder="1" applyAlignment="1">
      <alignment/>
    </xf>
    <xf numFmtId="37" fontId="3" fillId="0" borderId="0" xfId="42" applyNumberFormat="1" applyFont="1" applyFill="1" applyAlignment="1">
      <alignment/>
    </xf>
    <xf numFmtId="37" fontId="5" fillId="0" borderId="0" xfId="42" applyNumberFormat="1" applyFont="1" applyFill="1" applyAlignment="1">
      <alignment/>
    </xf>
    <xf numFmtId="37" fontId="35" fillId="0" borderId="0" xfId="42" applyNumberFormat="1" applyFont="1" applyAlignment="1">
      <alignment/>
    </xf>
    <xf numFmtId="0" fontId="0" fillId="0" borderId="0" xfId="0" applyFill="1" applyAlignment="1">
      <alignment/>
    </xf>
    <xf numFmtId="169" fontId="18" fillId="0" borderId="0" xfId="42" applyNumberFormat="1" applyFont="1" applyFill="1" applyAlignment="1">
      <alignment horizontal="left"/>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xf>
    <xf numFmtId="37" fontId="18" fillId="0" borderId="0" xfId="0" applyNumberFormat="1" applyFont="1" applyFill="1" applyBorder="1" applyAlignment="1">
      <alignment vertical="top" wrapText="1"/>
    </xf>
    <xf numFmtId="164" fontId="7" fillId="0" borderId="0" xfId="42" applyNumberFormat="1" applyFont="1" applyAlignment="1">
      <alignment/>
    </xf>
    <xf numFmtId="164" fontId="25" fillId="0" borderId="0" xfId="42" applyNumberFormat="1" applyFont="1" applyAlignment="1">
      <alignment/>
    </xf>
    <xf numFmtId="164" fontId="28" fillId="0" borderId="0" xfId="42" applyNumberFormat="1" applyFont="1" applyAlignment="1">
      <alignment/>
    </xf>
    <xf numFmtId="164" fontId="28" fillId="0" borderId="13" xfId="42" applyNumberFormat="1" applyFont="1" applyBorder="1" applyAlignment="1">
      <alignment/>
    </xf>
    <xf numFmtId="164" fontId="28" fillId="0" borderId="0" xfId="42" applyNumberFormat="1" applyFont="1" applyBorder="1" applyAlignment="1">
      <alignment/>
    </xf>
    <xf numFmtId="164" fontId="25" fillId="0" borderId="11" xfId="42" applyNumberFormat="1" applyFont="1" applyBorder="1" applyAlignment="1">
      <alignment/>
    </xf>
    <xf numFmtId="164" fontId="25" fillId="0" borderId="0" xfId="42" applyNumberFormat="1" applyFont="1" applyBorder="1" applyAlignment="1">
      <alignment/>
    </xf>
    <xf numFmtId="164" fontId="28" fillId="0" borderId="11" xfId="42" applyNumberFormat="1" applyFont="1" applyBorder="1" applyAlignment="1">
      <alignment/>
    </xf>
    <xf numFmtId="164" fontId="28" fillId="0" borderId="18" xfId="42" applyNumberFormat="1" applyFont="1" applyBorder="1" applyAlignment="1">
      <alignment/>
    </xf>
    <xf numFmtId="176" fontId="25" fillId="0" borderId="11" xfId="42" applyNumberFormat="1" applyFont="1" applyBorder="1" applyAlignment="1">
      <alignment/>
    </xf>
    <xf numFmtId="176" fontId="25" fillId="0" borderId="0" xfId="42" applyNumberFormat="1" applyFont="1" applyBorder="1" applyAlignment="1">
      <alignment/>
    </xf>
    <xf numFmtId="176" fontId="28" fillId="0" borderId="0" xfId="42" applyNumberFormat="1" applyFont="1" applyBorder="1" applyAlignment="1">
      <alignment/>
    </xf>
    <xf numFmtId="176" fontId="28" fillId="0" borderId="11" xfId="42" applyNumberFormat="1" applyFont="1" applyBorder="1" applyAlignment="1">
      <alignment/>
    </xf>
    <xf numFmtId="176" fontId="25" fillId="0" borderId="0" xfId="42" applyNumberFormat="1" applyFont="1" applyAlignment="1">
      <alignment/>
    </xf>
    <xf numFmtId="176" fontId="28" fillId="0" borderId="0" xfId="42" applyNumberFormat="1" applyFont="1" applyAlignment="1">
      <alignment/>
    </xf>
    <xf numFmtId="164" fontId="25" fillId="0" borderId="14" xfId="42" applyNumberFormat="1" applyFont="1" applyBorder="1" applyAlignment="1">
      <alignment/>
    </xf>
    <xf numFmtId="164" fontId="25" fillId="0" borderId="15" xfId="42" applyNumberFormat="1" applyFont="1" applyBorder="1" applyAlignment="1">
      <alignment/>
    </xf>
    <xf numFmtId="164" fontId="25" fillId="0" borderId="17" xfId="42" applyNumberFormat="1" applyFont="1" applyBorder="1" applyAlignment="1">
      <alignment/>
    </xf>
    <xf numFmtId="164" fontId="28" fillId="0" borderId="15" xfId="42" applyNumberFormat="1" applyFont="1" applyBorder="1" applyAlignment="1">
      <alignment/>
    </xf>
    <xf numFmtId="164" fontId="28" fillId="0" borderId="17" xfId="42" applyNumberFormat="1" applyFont="1" applyBorder="1" applyAlignment="1">
      <alignment/>
    </xf>
    <xf numFmtId="164" fontId="18" fillId="0" borderId="0" xfId="42" applyNumberFormat="1" applyFont="1" applyFill="1" applyAlignment="1">
      <alignment/>
    </xf>
    <xf numFmtId="164" fontId="18" fillId="0" borderId="18" xfId="42" applyNumberFormat="1" applyFont="1" applyFill="1" applyBorder="1" applyAlignment="1">
      <alignment/>
    </xf>
    <xf numFmtId="171" fontId="18" fillId="0" borderId="0" xfId="59" applyNumberFormat="1" applyFont="1" applyFill="1" applyAlignment="1">
      <alignment/>
    </xf>
    <xf numFmtId="10" fontId="18" fillId="0" borderId="0" xfId="42" applyNumberFormat="1" applyFont="1" applyFill="1" applyAlignment="1">
      <alignment/>
    </xf>
    <xf numFmtId="0" fontId="37" fillId="0" borderId="0" xfId="0" applyFont="1" applyFill="1" applyAlignment="1">
      <alignment/>
    </xf>
    <xf numFmtId="0" fontId="38" fillId="0" borderId="0" xfId="0" applyFont="1" applyFill="1" applyAlignment="1">
      <alignment/>
    </xf>
    <xf numFmtId="0" fontId="37"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center" vertical="top"/>
    </xf>
    <xf numFmtId="0" fontId="36" fillId="0" borderId="0" xfId="0" applyFont="1" applyFill="1" applyAlignment="1">
      <alignment/>
    </xf>
    <xf numFmtId="0" fontId="37" fillId="0" borderId="0" xfId="0" applyFont="1" applyFill="1" applyAlignment="1">
      <alignment/>
    </xf>
    <xf numFmtId="37" fontId="37" fillId="0" borderId="0" xfId="0" applyNumberFormat="1" applyFont="1" applyFill="1" applyAlignment="1">
      <alignment/>
    </xf>
    <xf numFmtId="0" fontId="36" fillId="0" borderId="0" xfId="0" applyFont="1" applyFill="1" applyAlignment="1">
      <alignment horizontal="center" vertical="top"/>
    </xf>
    <xf numFmtId="0" fontId="36" fillId="0" borderId="0" xfId="0" applyFont="1" applyFill="1" applyAlignment="1">
      <alignment vertical="top"/>
    </xf>
    <xf numFmtId="0" fontId="37" fillId="0" borderId="0" xfId="0" applyFont="1" applyFill="1" applyAlignment="1">
      <alignment horizontal="justify"/>
    </xf>
    <xf numFmtId="0" fontId="37" fillId="0" borderId="0" xfId="0" applyFont="1" applyFill="1" applyAlignment="1">
      <alignment horizontal="right" vertical="top"/>
    </xf>
    <xf numFmtId="3" fontId="37" fillId="0" borderId="0" xfId="0" applyNumberFormat="1" applyFont="1" applyFill="1" applyAlignment="1">
      <alignment horizontal="left"/>
    </xf>
    <xf numFmtId="0" fontId="37" fillId="0" borderId="10" xfId="0" applyFont="1" applyFill="1" applyBorder="1" applyAlignment="1">
      <alignment/>
    </xf>
    <xf numFmtId="0" fontId="37" fillId="0" borderId="0" xfId="0" applyFont="1" applyFill="1" applyBorder="1" applyAlignment="1">
      <alignment/>
    </xf>
    <xf numFmtId="168" fontId="37" fillId="0" borderId="0" xfId="0" applyNumberFormat="1" applyFont="1" applyFill="1" applyBorder="1" applyAlignment="1">
      <alignment/>
    </xf>
    <xf numFmtId="168" fontId="37" fillId="0" borderId="19" xfId="0" applyNumberFormat="1" applyFont="1" applyFill="1" applyBorder="1" applyAlignment="1">
      <alignment/>
    </xf>
    <xf numFmtId="164" fontId="37" fillId="0" borderId="19" xfId="0" applyNumberFormat="1" applyFont="1" applyFill="1" applyBorder="1" applyAlignment="1">
      <alignment/>
    </xf>
    <xf numFmtId="0" fontId="37" fillId="0" borderId="16" xfId="0" applyFont="1" applyFill="1" applyBorder="1" applyAlignment="1">
      <alignment/>
    </xf>
    <xf numFmtId="0" fontId="37" fillId="0" borderId="11" xfId="0" applyFont="1" applyFill="1" applyBorder="1" applyAlignment="1">
      <alignment/>
    </xf>
    <xf numFmtId="168" fontId="37" fillId="0" borderId="17" xfId="0" applyNumberFormat="1" applyFont="1" applyFill="1" applyBorder="1" applyAlignment="1">
      <alignment/>
    </xf>
    <xf numFmtId="168" fontId="37" fillId="0" borderId="20" xfId="0" applyNumberFormat="1" applyFont="1" applyFill="1" applyBorder="1" applyAlignment="1">
      <alignment/>
    </xf>
    <xf numFmtId="169" fontId="37" fillId="0" borderId="0" xfId="42" applyNumberFormat="1" applyFont="1" applyFill="1" applyAlignment="1" quotePrefix="1">
      <alignment horizontal="center" vertical="top" wrapText="1"/>
    </xf>
    <xf numFmtId="3" fontId="37" fillId="0" borderId="0" xfId="0" applyNumberFormat="1" applyFont="1" applyFill="1" applyAlignment="1">
      <alignment horizontal="right" vertical="top" wrapText="1"/>
    </xf>
    <xf numFmtId="169" fontId="37" fillId="0" borderId="11" xfId="42" applyNumberFormat="1" applyFont="1" applyFill="1" applyBorder="1" applyAlignment="1">
      <alignment horizontal="center" vertical="top" wrapText="1"/>
    </xf>
    <xf numFmtId="169" fontId="37" fillId="0" borderId="18" xfId="42" applyNumberFormat="1" applyFont="1" applyFill="1" applyBorder="1" applyAlignment="1" quotePrefix="1">
      <alignment horizontal="center" vertical="top" wrapText="1"/>
    </xf>
    <xf numFmtId="0" fontId="37" fillId="0" borderId="0" xfId="0" applyFont="1" applyFill="1" applyAlignment="1">
      <alignment wrapText="1"/>
    </xf>
    <xf numFmtId="0" fontId="37" fillId="0" borderId="0" xfId="0" applyFont="1" applyFill="1" applyBorder="1" applyAlignment="1">
      <alignment vertical="top" wrapText="1"/>
    </xf>
    <xf numFmtId="3" fontId="37" fillId="0" borderId="0" xfId="0" applyNumberFormat="1" applyFont="1" applyFill="1" applyBorder="1" applyAlignment="1">
      <alignment horizontal="right" vertical="top" wrapText="1"/>
    </xf>
    <xf numFmtId="37" fontId="37" fillId="0" borderId="0" xfId="0" applyNumberFormat="1" applyFont="1" applyFill="1" applyBorder="1" applyAlignment="1">
      <alignment horizontal="center" vertical="top" wrapText="1"/>
    </xf>
    <xf numFmtId="0" fontId="37" fillId="0" borderId="0" xfId="0" applyNumberFormat="1" applyFont="1" applyFill="1" applyAlignment="1">
      <alignment horizontal="right" vertical="top"/>
    </xf>
    <xf numFmtId="37" fontId="37" fillId="0" borderId="0" xfId="42" applyNumberFormat="1" applyFont="1" applyFill="1" applyAlignment="1">
      <alignment horizontal="center" vertical="top" wrapText="1"/>
    </xf>
    <xf numFmtId="37" fontId="37" fillId="0" borderId="0" xfId="42" applyNumberFormat="1" applyFont="1" applyFill="1" applyAlignment="1">
      <alignment horizontal="right" vertical="top" wrapText="1"/>
    </xf>
    <xf numFmtId="37" fontId="37" fillId="0" borderId="0" xfId="0" applyNumberFormat="1" applyFont="1" applyFill="1" applyAlignment="1">
      <alignment horizontal="right"/>
    </xf>
    <xf numFmtId="43" fontId="37" fillId="0" borderId="0" xfId="42" applyFont="1" applyFill="1" applyAlignment="1">
      <alignment/>
    </xf>
    <xf numFmtId="37" fontId="37" fillId="0" borderId="0" xfId="0" applyNumberFormat="1" applyFont="1" applyFill="1" applyAlignment="1">
      <alignment horizontal="left" vertical="top" wrapText="1"/>
    </xf>
    <xf numFmtId="37" fontId="37" fillId="0" borderId="18" xfId="0" applyNumberFormat="1" applyFont="1" applyFill="1" applyBorder="1" applyAlignment="1">
      <alignment horizontal="right" vertical="top" wrapText="1"/>
    </xf>
    <xf numFmtId="169" fontId="37" fillId="0" borderId="0" xfId="42" applyNumberFormat="1" applyFont="1" applyFill="1" applyBorder="1" applyAlignment="1">
      <alignment horizontal="center" vertical="top" wrapText="1"/>
    </xf>
    <xf numFmtId="37" fontId="37" fillId="0" borderId="0" xfId="0" applyNumberFormat="1" applyFont="1" applyFill="1" applyBorder="1" applyAlignment="1">
      <alignment horizontal="right" vertical="top" wrapText="1"/>
    </xf>
    <xf numFmtId="0" fontId="37" fillId="0" borderId="0" xfId="0" applyFont="1" applyFill="1" applyAlignment="1">
      <alignment horizontal="right"/>
    </xf>
    <xf numFmtId="169" fontId="37" fillId="0" borderId="0" xfId="0" applyNumberFormat="1" applyFont="1" applyFill="1" applyBorder="1" applyAlignment="1">
      <alignment/>
    </xf>
    <xf numFmtId="3" fontId="37" fillId="0" borderId="0" xfId="0" applyNumberFormat="1" applyFont="1" applyFill="1" applyBorder="1" applyAlignment="1">
      <alignment/>
    </xf>
    <xf numFmtId="0" fontId="36" fillId="0" borderId="0" xfId="0" applyFont="1" applyFill="1" applyAlignment="1">
      <alignment horizontal="right" vertical="top"/>
    </xf>
    <xf numFmtId="3" fontId="37" fillId="0" borderId="0" xfId="0" applyNumberFormat="1" applyFont="1" applyFill="1" applyAlignment="1">
      <alignment horizontal="center"/>
    </xf>
    <xf numFmtId="169" fontId="37" fillId="0" borderId="24" xfId="42" applyNumberFormat="1" applyFont="1" applyFill="1" applyBorder="1" applyAlignment="1">
      <alignment/>
    </xf>
    <xf numFmtId="169" fontId="37" fillId="0" borderId="0" xfId="42" applyNumberFormat="1" applyFont="1" applyFill="1" applyAlignment="1">
      <alignment/>
    </xf>
    <xf numFmtId="169" fontId="37" fillId="0" borderId="0" xfId="42" applyNumberFormat="1" applyFont="1" applyFill="1" applyBorder="1" applyAlignment="1">
      <alignment/>
    </xf>
    <xf numFmtId="3" fontId="37" fillId="0" borderId="0" xfId="0" applyNumberFormat="1" applyFont="1" applyFill="1" applyAlignment="1">
      <alignment/>
    </xf>
    <xf numFmtId="0" fontId="36" fillId="0" borderId="0" xfId="0" applyNumberFormat="1" applyFont="1" applyFill="1" applyAlignment="1">
      <alignment horizontal="center" vertical="top" wrapText="1"/>
    </xf>
    <xf numFmtId="0" fontId="36" fillId="0" borderId="0" xfId="0" applyNumberFormat="1" applyFont="1" applyFill="1" applyAlignment="1">
      <alignment horizontal="center" vertical="center" wrapText="1"/>
    </xf>
    <xf numFmtId="0" fontId="37" fillId="0" borderId="0" xfId="0" applyNumberFormat="1" applyFont="1" applyFill="1" applyAlignment="1" quotePrefix="1">
      <alignment horizontal="left" vertical="top" wrapText="1"/>
    </xf>
    <xf numFmtId="0" fontId="37" fillId="0" borderId="0" xfId="0" applyNumberFormat="1" applyFont="1" applyFill="1" applyAlignment="1">
      <alignment horizontal="center" vertical="top" wrapText="1"/>
    </xf>
    <xf numFmtId="0" fontId="37" fillId="0" borderId="0" xfId="0" applyFont="1" applyFill="1" applyAlignment="1">
      <alignment horizontal="left" vertical="justify"/>
    </xf>
    <xf numFmtId="49" fontId="37" fillId="0" borderId="0" xfId="0" applyNumberFormat="1" applyFont="1" applyFill="1" applyAlignment="1">
      <alignment/>
    </xf>
    <xf numFmtId="15" fontId="37" fillId="0" borderId="0" xfId="0" applyNumberFormat="1" applyFont="1" applyFill="1" applyAlignment="1">
      <alignment/>
    </xf>
    <xf numFmtId="0" fontId="37" fillId="0" borderId="0" xfId="0" applyNumberFormat="1" applyFont="1" applyFill="1" applyAlignment="1">
      <alignment horizontal="right" vertical="top" wrapText="1"/>
    </xf>
    <xf numFmtId="0" fontId="36" fillId="0" borderId="0" xfId="0" applyNumberFormat="1" applyFont="1" applyFill="1" applyAlignment="1">
      <alignment horizontal="right" vertical="top" wrapText="1"/>
    </xf>
    <xf numFmtId="0" fontId="36" fillId="0" borderId="0" xfId="0" applyNumberFormat="1" applyFont="1" applyFill="1" applyAlignment="1">
      <alignment horizontal="right" vertical="top"/>
    </xf>
    <xf numFmtId="0" fontId="37" fillId="0" borderId="20"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19" xfId="0" applyFont="1" applyFill="1" applyBorder="1" applyAlignment="1">
      <alignment horizontal="center"/>
    </xf>
    <xf numFmtId="0" fontId="37" fillId="0" borderId="19" xfId="0" applyFont="1" applyFill="1" applyBorder="1" applyAlignment="1">
      <alignment/>
    </xf>
    <xf numFmtId="0" fontId="37" fillId="0" borderId="15" xfId="0" applyFont="1" applyFill="1" applyBorder="1" applyAlignment="1">
      <alignment/>
    </xf>
    <xf numFmtId="3" fontId="37" fillId="0" borderId="10" xfId="0" applyNumberFormat="1" applyFont="1" applyFill="1" applyBorder="1" applyAlignment="1">
      <alignment horizontal="right"/>
    </xf>
    <xf numFmtId="4" fontId="37" fillId="0" borderId="19" xfId="0" applyNumberFormat="1" applyFont="1" applyFill="1" applyBorder="1" applyAlignment="1">
      <alignment horizontal="center"/>
    </xf>
    <xf numFmtId="0" fontId="37" fillId="0" borderId="21" xfId="0" applyFont="1" applyFill="1" applyBorder="1" applyAlignment="1">
      <alignment/>
    </xf>
    <xf numFmtId="0" fontId="37" fillId="0" borderId="16" xfId="0" applyFont="1" applyFill="1" applyBorder="1" applyAlignment="1">
      <alignment horizontal="center"/>
    </xf>
    <xf numFmtId="0" fontId="37" fillId="0" borderId="21" xfId="0" applyFont="1" applyFill="1" applyBorder="1" applyAlignment="1">
      <alignment horizontal="center"/>
    </xf>
    <xf numFmtId="0" fontId="37" fillId="0" borderId="17" xfId="0" applyFont="1" applyFill="1" applyBorder="1" applyAlignment="1">
      <alignment/>
    </xf>
    <xf numFmtId="0" fontId="37" fillId="0" borderId="0" xfId="0" applyFont="1" applyFill="1" applyBorder="1" applyAlignment="1">
      <alignment horizontal="center"/>
    </xf>
    <xf numFmtId="165" fontId="18" fillId="0" borderId="10" xfId="0" applyNumberFormat="1" applyFont="1" applyFill="1" applyBorder="1" applyAlignment="1">
      <alignment/>
    </xf>
    <xf numFmtId="169" fontId="37" fillId="0" borderId="0" xfId="42" applyNumberFormat="1" applyFont="1" applyFill="1" applyBorder="1" applyAlignment="1">
      <alignment vertical="top" wrapText="1"/>
    </xf>
    <xf numFmtId="37" fontId="37" fillId="0" borderId="0" xfId="0" applyNumberFormat="1" applyFont="1" applyFill="1" applyAlignment="1">
      <alignment horizontal="right" vertical="top" wrapText="1"/>
    </xf>
    <xf numFmtId="169" fontId="37" fillId="0" borderId="0" xfId="42" applyNumberFormat="1" applyFont="1" applyFill="1" applyAlignment="1">
      <alignment horizontal="right" vertical="top" wrapText="1"/>
    </xf>
    <xf numFmtId="169" fontId="37" fillId="0" borderId="0" xfId="0" applyNumberFormat="1" applyFont="1" applyFill="1" applyAlignment="1">
      <alignment horizontal="left" vertical="top" wrapText="1"/>
    </xf>
    <xf numFmtId="37" fontId="37" fillId="0" borderId="11" xfId="0" applyNumberFormat="1" applyFont="1" applyFill="1" applyBorder="1" applyAlignment="1">
      <alignment horizontal="right" vertical="top" wrapText="1"/>
    </xf>
    <xf numFmtId="37" fontId="37" fillId="0" borderId="25" xfId="42" applyNumberFormat="1" applyFont="1" applyFill="1" applyBorder="1" applyAlignment="1">
      <alignment horizontal="right" vertical="top" wrapText="1"/>
    </xf>
    <xf numFmtId="37" fontId="37" fillId="0" borderId="11" xfId="42" applyNumberFormat="1" applyFont="1" applyFill="1" applyBorder="1" applyAlignment="1">
      <alignment horizontal="right" vertical="top" wrapText="1"/>
    </xf>
    <xf numFmtId="37" fontId="37" fillId="0" borderId="25" xfId="0" applyNumberFormat="1" applyFont="1" applyFill="1" applyBorder="1" applyAlignment="1">
      <alignment horizontal="right" vertical="top" wrapText="1"/>
    </xf>
    <xf numFmtId="37" fontId="37" fillId="0" borderId="0" xfId="42" applyNumberFormat="1" applyFont="1" applyFill="1" applyBorder="1" applyAlignment="1">
      <alignment horizontal="right" vertical="top" wrapText="1"/>
    </xf>
    <xf numFmtId="37" fontId="37" fillId="0" borderId="0" xfId="42" applyNumberFormat="1" applyFont="1" applyFill="1" applyAlignment="1">
      <alignment horizontal="right" wrapText="1"/>
    </xf>
    <xf numFmtId="37" fontId="37" fillId="0" borderId="0" xfId="42" applyNumberFormat="1" applyFont="1" applyFill="1" applyAlignment="1">
      <alignment horizontal="right"/>
    </xf>
    <xf numFmtId="43" fontId="37" fillId="0" borderId="0" xfId="42" applyFont="1" applyFill="1" applyAlignment="1">
      <alignment horizontal="right"/>
    </xf>
    <xf numFmtId="169" fontId="37" fillId="0" borderId="0" xfId="42" applyNumberFormat="1" applyFont="1" applyFill="1" applyAlignment="1">
      <alignment horizontal="center" vertical="top" wrapText="1"/>
    </xf>
    <xf numFmtId="169" fontId="37" fillId="0" borderId="11" xfId="42" applyNumberFormat="1" applyFont="1" applyFill="1" applyBorder="1" applyAlignment="1">
      <alignment horizontal="right" vertical="top" wrapText="1"/>
    </xf>
    <xf numFmtId="9" fontId="37" fillId="0" borderId="0" xfId="59" applyFont="1" applyFill="1" applyAlignment="1">
      <alignment horizontal="left" vertical="top" wrapText="1"/>
    </xf>
    <xf numFmtId="0" fontId="37" fillId="0" borderId="0" xfId="0" applyNumberFormat="1" applyFont="1" applyFill="1" applyAlignment="1">
      <alignment/>
    </xf>
    <xf numFmtId="4" fontId="17" fillId="0" borderId="10" xfId="42" applyNumberFormat="1" applyFont="1" applyFill="1" applyBorder="1" applyAlignment="1">
      <alignment/>
    </xf>
    <xf numFmtId="4" fontId="17" fillId="0" borderId="10" xfId="0" applyNumberFormat="1" applyFont="1" applyFill="1" applyBorder="1" applyAlignment="1">
      <alignment/>
    </xf>
    <xf numFmtId="4" fontId="17" fillId="0" borderId="26" xfId="42" applyNumberFormat="1" applyFont="1" applyFill="1" applyBorder="1" applyAlignment="1">
      <alignment horizontal="right"/>
    </xf>
    <xf numFmtId="4" fontId="18" fillId="0" borderId="19" xfId="0" applyNumberFormat="1" applyFont="1" applyFill="1" applyBorder="1" applyAlignment="1">
      <alignment/>
    </xf>
    <xf numFmtId="4" fontId="18" fillId="0" borderId="27" xfId="0" applyNumberFormat="1" applyFont="1" applyFill="1" applyBorder="1" applyAlignment="1">
      <alignment/>
    </xf>
    <xf numFmtId="0" fontId="17" fillId="0" borderId="0" xfId="0" applyFont="1" applyFill="1" applyAlignment="1">
      <alignment wrapText="1"/>
    </xf>
    <xf numFmtId="0" fontId="17" fillId="0" borderId="0" xfId="0" applyFont="1" applyFill="1" applyAlignment="1">
      <alignment horizontal="left" wrapText="1"/>
    </xf>
    <xf numFmtId="0" fontId="7" fillId="0" borderId="0" xfId="0" applyFont="1" applyFill="1" applyAlignment="1">
      <alignment/>
    </xf>
    <xf numFmtId="169" fontId="7" fillId="0" borderId="0" xfId="42" applyNumberFormat="1" applyFont="1" applyFill="1" applyAlignment="1">
      <alignment/>
    </xf>
    <xf numFmtId="169" fontId="5" fillId="0" borderId="20" xfId="42" applyNumberFormat="1" applyFont="1" applyFill="1" applyBorder="1" applyAlignment="1">
      <alignment horizontal="center"/>
    </xf>
    <xf numFmtId="0" fontId="5" fillId="0" borderId="20" xfId="0" applyFont="1" applyFill="1" applyBorder="1" applyAlignment="1">
      <alignment/>
    </xf>
    <xf numFmtId="0" fontId="7" fillId="0" borderId="10" xfId="0" applyFont="1" applyFill="1" applyBorder="1" applyAlignment="1">
      <alignment/>
    </xf>
    <xf numFmtId="0" fontId="5" fillId="0" borderId="21" xfId="42" applyNumberFormat="1" applyFont="1" applyFill="1" applyBorder="1" applyAlignment="1">
      <alignment horizontal="center"/>
    </xf>
    <xf numFmtId="0" fontId="5" fillId="0" borderId="21" xfId="0" applyFont="1" applyFill="1" applyBorder="1" applyAlignment="1">
      <alignment horizontal="center"/>
    </xf>
    <xf numFmtId="169" fontId="7" fillId="0" borderId="0" xfId="42" applyNumberFormat="1" applyFont="1" applyFill="1" applyAlignment="1">
      <alignment horizontal="center"/>
    </xf>
    <xf numFmtId="170" fontId="7" fillId="0" borderId="0" xfId="0" applyNumberFormat="1" applyFont="1" applyFill="1" applyAlignment="1">
      <alignment/>
    </xf>
    <xf numFmtId="169" fontId="7" fillId="0" borderId="20" xfId="42" applyNumberFormat="1" applyFont="1" applyFill="1" applyBorder="1" applyAlignment="1">
      <alignment/>
    </xf>
    <xf numFmtId="170" fontId="7" fillId="0" borderId="20" xfId="0" applyNumberFormat="1" applyFont="1" applyFill="1" applyBorder="1" applyAlignment="1">
      <alignment/>
    </xf>
    <xf numFmtId="169" fontId="7" fillId="0" borderId="21" xfId="42" applyNumberFormat="1" applyFont="1" applyFill="1" applyBorder="1" applyAlignment="1">
      <alignment/>
    </xf>
    <xf numFmtId="170" fontId="7" fillId="0" borderId="21" xfId="0" applyNumberFormat="1" applyFont="1" applyFill="1" applyBorder="1" applyAlignment="1">
      <alignment/>
    </xf>
    <xf numFmtId="169" fontId="7" fillId="0" borderId="19" xfId="42" applyNumberFormat="1" applyFont="1" applyFill="1" applyBorder="1" applyAlignment="1">
      <alignment/>
    </xf>
    <xf numFmtId="0" fontId="7" fillId="0" borderId="19" xfId="0" applyFont="1" applyFill="1" applyBorder="1" applyAlignment="1">
      <alignment/>
    </xf>
    <xf numFmtId="170" fontId="5" fillId="0" borderId="19" xfId="0" applyNumberFormat="1" applyFont="1" applyFill="1" applyBorder="1" applyAlignment="1">
      <alignment/>
    </xf>
    <xf numFmtId="170" fontId="7" fillId="0" borderId="19" xfId="0" applyNumberFormat="1" applyFont="1" applyFill="1" applyBorder="1" applyAlignment="1">
      <alignment/>
    </xf>
    <xf numFmtId="37" fontId="7" fillId="0" borderId="19" xfId="42" applyNumberFormat="1" applyFont="1" applyFill="1" applyBorder="1" applyAlignment="1">
      <alignment/>
    </xf>
    <xf numFmtId="0" fontId="7" fillId="0" borderId="21" xfId="0" applyFont="1" applyFill="1" applyBorder="1" applyAlignment="1">
      <alignment/>
    </xf>
    <xf numFmtId="170" fontId="5" fillId="0" borderId="19" xfId="0" applyNumberFormat="1" applyFont="1" applyFill="1" applyBorder="1" applyAlignment="1">
      <alignment/>
    </xf>
    <xf numFmtId="170" fontId="5" fillId="0" borderId="23" xfId="0" applyNumberFormat="1" applyFont="1" applyFill="1" applyBorder="1" applyAlignment="1">
      <alignment/>
    </xf>
    <xf numFmtId="170" fontId="5" fillId="0" borderId="10" xfId="0" applyNumberFormat="1" applyFont="1" applyFill="1" applyBorder="1" applyAlignment="1">
      <alignment/>
    </xf>
    <xf numFmtId="169" fontId="5" fillId="0" borderId="21" xfId="42" applyNumberFormat="1" applyFont="1" applyFill="1" applyBorder="1" applyAlignment="1">
      <alignment/>
    </xf>
    <xf numFmtId="170" fontId="5" fillId="0" borderId="21" xfId="0" applyNumberFormat="1" applyFont="1" applyFill="1" applyBorder="1" applyAlignment="1">
      <alignment/>
    </xf>
    <xf numFmtId="170" fontId="5" fillId="0" borderId="26" xfId="0" applyNumberFormat="1" applyFont="1" applyFill="1" applyBorder="1" applyAlignment="1">
      <alignment/>
    </xf>
    <xf numFmtId="170" fontId="5" fillId="0" borderId="27" xfId="0" applyNumberFormat="1" applyFont="1" applyFill="1" applyBorder="1" applyAlignment="1">
      <alignment/>
    </xf>
    <xf numFmtId="170" fontId="5" fillId="0" borderId="0" xfId="0" applyNumberFormat="1" applyFont="1" applyFill="1" applyBorder="1" applyAlignment="1">
      <alignment/>
    </xf>
    <xf numFmtId="43" fontId="37" fillId="0" borderId="0" xfId="42" applyFont="1" applyFill="1" applyAlignment="1">
      <alignment horizontal="right" vertical="top" wrapText="1"/>
    </xf>
    <xf numFmtId="1" fontId="17" fillId="0" borderId="0" xfId="44" applyNumberFormat="1" applyFont="1" applyFill="1" applyAlignment="1" quotePrefix="1">
      <alignment horizontal="center"/>
    </xf>
    <xf numFmtId="1" fontId="18" fillId="0" borderId="0" xfId="44" applyNumberFormat="1" applyFont="1" applyFill="1" applyAlignment="1">
      <alignment/>
    </xf>
    <xf numFmtId="0" fontId="18" fillId="0" borderId="0" xfId="0" applyFont="1" applyFill="1" applyBorder="1" applyAlignment="1">
      <alignment horizontal="center"/>
    </xf>
    <xf numFmtId="37" fontId="18" fillId="0" borderId="0" xfId="42" applyNumberFormat="1" applyFont="1" applyFill="1" applyAlignment="1">
      <alignment/>
    </xf>
    <xf numFmtId="37" fontId="18" fillId="0" borderId="25" xfId="42" applyNumberFormat="1" applyFont="1" applyFill="1" applyBorder="1" applyAlignment="1">
      <alignment/>
    </xf>
    <xf numFmtId="37" fontId="18" fillId="0" borderId="11" xfId="42" applyNumberFormat="1" applyFont="1" applyFill="1" applyBorder="1" applyAlignment="1">
      <alignment/>
    </xf>
    <xf numFmtId="37" fontId="18" fillId="0" borderId="28" xfId="42" applyNumberFormat="1" applyFont="1" applyFill="1" applyBorder="1" applyAlignment="1">
      <alignment/>
    </xf>
    <xf numFmtId="37" fontId="18" fillId="0" borderId="0" xfId="42" applyNumberFormat="1" applyFont="1" applyFill="1" applyBorder="1" applyAlignment="1">
      <alignment/>
    </xf>
    <xf numFmtId="37" fontId="18" fillId="0" borderId="18" xfId="42" applyNumberFormat="1" applyFont="1" applyFill="1" applyBorder="1" applyAlignment="1">
      <alignment/>
    </xf>
    <xf numFmtId="169" fontId="17" fillId="0" borderId="0" xfId="42" applyNumberFormat="1" applyFont="1" applyFill="1" applyAlignment="1">
      <alignment/>
    </xf>
    <xf numFmtId="166" fontId="18" fillId="0" borderId="0" xfId="0" applyNumberFormat="1" applyFont="1" applyFill="1" applyBorder="1" applyAlignment="1">
      <alignment/>
    </xf>
    <xf numFmtId="39" fontId="18" fillId="0" borderId="0" xfId="42" applyNumberFormat="1" applyFont="1" applyFill="1" applyAlignment="1">
      <alignment/>
    </xf>
    <xf numFmtId="9" fontId="18" fillId="0" borderId="0" xfId="59" applyFont="1" applyFill="1" applyAlignment="1">
      <alignment/>
    </xf>
    <xf numFmtId="37" fontId="42" fillId="0" borderId="0" xfId="42" applyNumberFormat="1" applyFont="1" applyFill="1" applyAlignment="1">
      <alignment/>
    </xf>
    <xf numFmtId="39" fontId="37" fillId="0" borderId="18" xfId="42" applyNumberFormat="1" applyFont="1" applyFill="1" applyBorder="1" applyAlignment="1">
      <alignment horizontal="right" vertical="top" wrapText="1"/>
    </xf>
    <xf numFmtId="0" fontId="36" fillId="0" borderId="0" xfId="0" applyFont="1" applyFill="1" applyBorder="1" applyAlignment="1">
      <alignment horizontal="center" vertical="top"/>
    </xf>
    <xf numFmtId="0" fontId="36" fillId="0" borderId="0" xfId="0" applyFont="1" applyFill="1" applyBorder="1" applyAlignment="1">
      <alignment wrapText="1"/>
    </xf>
    <xf numFmtId="0" fontId="36" fillId="0" borderId="0" xfId="0" applyFont="1" applyFill="1" applyBorder="1" applyAlignment="1">
      <alignment horizontal="left" vertical="top" wrapText="1"/>
    </xf>
    <xf numFmtId="0" fontId="39" fillId="0" borderId="10" xfId="0" applyFont="1" applyFill="1" applyBorder="1" applyAlignment="1">
      <alignment/>
    </xf>
    <xf numFmtId="0" fontId="36" fillId="0" borderId="0" xfId="0" applyFont="1" applyFill="1" applyBorder="1" applyAlignment="1" quotePrefix="1">
      <alignment horizontal="center"/>
    </xf>
    <xf numFmtId="43" fontId="37" fillId="0" borderId="0" xfId="42" applyFont="1" applyFill="1" applyBorder="1" applyAlignment="1">
      <alignment horizontal="right" vertical="top" wrapText="1"/>
    </xf>
    <xf numFmtId="0" fontId="20" fillId="0" borderId="0" xfId="0" applyFont="1" applyFill="1" applyAlignment="1">
      <alignment/>
    </xf>
    <xf numFmtId="0" fontId="21" fillId="0" borderId="0" xfId="0" applyFont="1" applyFill="1" applyAlignment="1">
      <alignment/>
    </xf>
    <xf numFmtId="0" fontId="15" fillId="0" borderId="0" xfId="0" applyFont="1" applyFill="1" applyAlignment="1">
      <alignment/>
    </xf>
    <xf numFmtId="0" fontId="20" fillId="0" borderId="0" xfId="0" applyFont="1" applyFill="1" applyAlignment="1">
      <alignment horizontal="center"/>
    </xf>
    <xf numFmtId="0" fontId="22" fillId="0" borderId="0" xfId="0" applyFont="1" applyFill="1" applyAlignment="1">
      <alignment horizontal="center"/>
    </xf>
    <xf numFmtId="0" fontId="0" fillId="0" borderId="0" xfId="0" applyFill="1" applyAlignment="1">
      <alignment horizontal="center"/>
    </xf>
    <xf numFmtId="0" fontId="22" fillId="0" borderId="0" xfId="0" applyFont="1" applyFill="1" applyAlignment="1">
      <alignment/>
    </xf>
    <xf numFmtId="37" fontId="20" fillId="0" borderId="0" xfId="42" applyNumberFormat="1" applyFont="1" applyFill="1" applyAlignment="1">
      <alignment/>
    </xf>
    <xf numFmtId="37" fontId="0" fillId="0" borderId="0" xfId="42" applyNumberFormat="1" applyFont="1" applyFill="1" applyAlignment="1">
      <alignment/>
    </xf>
    <xf numFmtId="0" fontId="23" fillId="0" borderId="0" xfId="0" applyFont="1" applyFill="1" applyAlignment="1">
      <alignment/>
    </xf>
    <xf numFmtId="164" fontId="20" fillId="0" borderId="0" xfId="42" applyNumberFormat="1" applyFont="1" applyFill="1" applyAlignment="1">
      <alignment/>
    </xf>
    <xf numFmtId="164" fontId="20" fillId="0" borderId="11" xfId="42" applyNumberFormat="1" applyFont="1" applyFill="1" applyBorder="1" applyAlignment="1">
      <alignment/>
    </xf>
    <xf numFmtId="164" fontId="23" fillId="0" borderId="12" xfId="42" applyNumberFormat="1" applyFont="1" applyFill="1" applyBorder="1" applyAlignment="1" quotePrefix="1">
      <alignment horizontal="center"/>
    </xf>
    <xf numFmtId="164" fontId="23" fillId="0" borderId="13" xfId="42" applyNumberFormat="1" applyFont="1" applyFill="1" applyBorder="1" applyAlignment="1" quotePrefix="1">
      <alignment horizontal="center"/>
    </xf>
    <xf numFmtId="164" fontId="23" fillId="0" borderId="13" xfId="42" applyNumberFormat="1" applyFont="1" applyFill="1" applyBorder="1" applyAlignment="1">
      <alignment/>
    </xf>
    <xf numFmtId="164" fontId="20" fillId="0" borderId="14" xfId="42" applyNumberFormat="1" applyFont="1" applyFill="1" applyBorder="1" applyAlignment="1">
      <alignment horizontal="center"/>
    </xf>
    <xf numFmtId="37" fontId="20" fillId="0" borderId="0" xfId="42" applyNumberFormat="1" applyFont="1" applyFill="1" applyBorder="1" applyAlignment="1">
      <alignment/>
    </xf>
    <xf numFmtId="164" fontId="23" fillId="0" borderId="10" xfId="42" applyNumberFormat="1" applyFont="1" applyFill="1" applyBorder="1" applyAlignment="1" quotePrefix="1">
      <alignment horizontal="center"/>
    </xf>
    <xf numFmtId="164" fontId="23" fillId="0" borderId="0" xfId="42" applyNumberFormat="1" applyFont="1" applyFill="1" applyBorder="1" applyAlignment="1" quotePrefix="1">
      <alignment horizontal="center"/>
    </xf>
    <xf numFmtId="164" fontId="23" fillId="0" borderId="0" xfId="42" applyNumberFormat="1" applyFont="1" applyFill="1" applyBorder="1" applyAlignment="1">
      <alignment/>
    </xf>
    <xf numFmtId="164" fontId="20" fillId="0" borderId="15" xfId="42" applyNumberFormat="1" applyFont="1" applyFill="1" applyBorder="1" applyAlignment="1" quotePrefix="1">
      <alignment horizontal="center"/>
    </xf>
    <xf numFmtId="164" fontId="20" fillId="0" borderId="16" xfId="42" applyNumberFormat="1" applyFont="1" applyFill="1" applyBorder="1" applyAlignment="1">
      <alignment horizontal="center"/>
    </xf>
    <xf numFmtId="164" fontId="20" fillId="0" borderId="11" xfId="42" applyNumberFormat="1" applyFont="1" applyFill="1" applyBorder="1" applyAlignment="1" quotePrefix="1">
      <alignment horizontal="center"/>
    </xf>
    <xf numFmtId="164" fontId="23" fillId="0" borderId="11" xfId="42" applyNumberFormat="1" applyFont="1" applyFill="1" applyBorder="1" applyAlignment="1" quotePrefix="1">
      <alignment horizontal="center"/>
    </xf>
    <xf numFmtId="164" fontId="20" fillId="0" borderId="10" xfId="42" applyNumberFormat="1" applyFont="1" applyFill="1" applyBorder="1" applyAlignment="1">
      <alignment horizontal="center"/>
    </xf>
    <xf numFmtId="164" fontId="20" fillId="0" borderId="0" xfId="42" applyNumberFormat="1" applyFont="1" applyFill="1" applyBorder="1" applyAlignment="1">
      <alignment horizontal="center"/>
    </xf>
    <xf numFmtId="164" fontId="20" fillId="0" borderId="0" xfId="42" applyNumberFormat="1" applyFont="1" applyFill="1" applyBorder="1" applyAlignment="1">
      <alignment/>
    </xf>
    <xf numFmtId="164" fontId="20" fillId="0" borderId="15" xfId="42" applyNumberFormat="1" applyFont="1" applyFill="1" applyBorder="1" applyAlignment="1">
      <alignment/>
    </xf>
    <xf numFmtId="164" fontId="23" fillId="0" borderId="10" xfId="42" applyNumberFormat="1" applyFont="1" applyFill="1" applyBorder="1" applyAlignment="1">
      <alignment horizontal="center"/>
    </xf>
    <xf numFmtId="164" fontId="23" fillId="0" borderId="15" xfId="42" applyNumberFormat="1" applyFont="1" applyFill="1" applyBorder="1" applyAlignment="1">
      <alignment/>
    </xf>
    <xf numFmtId="164" fontId="23" fillId="0" borderId="16" xfId="42" applyNumberFormat="1" applyFont="1" applyFill="1" applyBorder="1" applyAlignment="1">
      <alignment horizontal="center"/>
    </xf>
    <xf numFmtId="164" fontId="23" fillId="0" borderId="11" xfId="42" applyNumberFormat="1" applyFont="1" applyFill="1" applyBorder="1" applyAlignment="1">
      <alignment/>
    </xf>
    <xf numFmtId="164" fontId="23" fillId="0" borderId="17" xfId="42" applyNumberFormat="1" applyFont="1" applyFill="1" applyBorder="1" applyAlignment="1">
      <alignment/>
    </xf>
    <xf numFmtId="164" fontId="20" fillId="0" borderId="0" xfId="42" applyNumberFormat="1" applyFont="1" applyFill="1" applyAlignment="1">
      <alignment horizontal="center"/>
    </xf>
    <xf numFmtId="164" fontId="23" fillId="0" borderId="0" xfId="42" applyNumberFormat="1" applyFont="1" applyFill="1" applyAlignment="1">
      <alignment horizontal="center"/>
    </xf>
    <xf numFmtId="164" fontId="23" fillId="0" borderId="0" xfId="42" applyNumberFormat="1" applyFont="1" applyFill="1" applyAlignment="1" quotePrefix="1">
      <alignment horizontal="center"/>
    </xf>
    <xf numFmtId="164" fontId="23" fillId="0" borderId="0" xfId="42" applyNumberFormat="1" applyFont="1" applyFill="1" applyAlignment="1">
      <alignment/>
    </xf>
    <xf numFmtId="164" fontId="18" fillId="0" borderId="0" xfId="42" applyNumberFormat="1" applyFont="1" applyFill="1" applyAlignment="1">
      <alignment horizontal="center"/>
    </xf>
    <xf numFmtId="164" fontId="23" fillId="0" borderId="0" xfId="42" applyNumberFormat="1" applyFont="1" applyFill="1" applyAlignment="1" quotePrefix="1">
      <alignment/>
    </xf>
    <xf numFmtId="164" fontId="18" fillId="0" borderId="0" xfId="42" applyNumberFormat="1" applyFont="1" applyFill="1" applyAlignment="1" quotePrefix="1">
      <alignment horizontal="center"/>
    </xf>
    <xf numFmtId="37" fontId="24" fillId="0" borderId="0" xfId="42" applyNumberFormat="1" applyFont="1" applyFill="1" applyAlignment="1">
      <alignment/>
    </xf>
    <xf numFmtId="164" fontId="23" fillId="0" borderId="18" xfId="42" applyNumberFormat="1" applyFont="1" applyFill="1" applyBorder="1" applyAlignment="1">
      <alignment/>
    </xf>
    <xf numFmtId="37" fontId="16" fillId="0" borderId="0" xfId="42" applyNumberFormat="1" applyFont="1" applyFill="1" applyAlignment="1">
      <alignment/>
    </xf>
    <xf numFmtId="164" fontId="18" fillId="0" borderId="11" xfId="42" applyNumberFormat="1" applyFont="1" applyFill="1" applyBorder="1" applyAlignment="1">
      <alignment/>
    </xf>
    <xf numFmtId="164" fontId="20" fillId="0" borderId="14" xfId="42" applyNumberFormat="1" applyFont="1" applyFill="1" applyBorder="1" applyAlignment="1">
      <alignment/>
    </xf>
    <xf numFmtId="164" fontId="20" fillId="0" borderId="16" xfId="42" applyNumberFormat="1" applyFont="1" applyFill="1" applyBorder="1" applyAlignment="1" quotePrefix="1">
      <alignment horizontal="center"/>
    </xf>
    <xf numFmtId="164" fontId="20" fillId="0" borderId="17" xfId="42" applyNumberFormat="1" applyFont="1" applyFill="1" applyBorder="1" applyAlignment="1">
      <alignment/>
    </xf>
    <xf numFmtId="164" fontId="23" fillId="0" borderId="16" xfId="42" applyNumberFormat="1" applyFont="1" applyFill="1" applyBorder="1" applyAlignment="1" quotePrefix="1">
      <alignment horizontal="center"/>
    </xf>
    <xf numFmtId="164" fontId="23" fillId="0" borderId="0" xfId="42" applyNumberFormat="1" applyFont="1" applyFill="1" applyAlignment="1">
      <alignment/>
    </xf>
    <xf numFmtId="43" fontId="20" fillId="0" borderId="0" xfId="42" applyFont="1" applyFill="1" applyAlignment="1">
      <alignment/>
    </xf>
    <xf numFmtId="43" fontId="0" fillId="0" borderId="0" xfId="42" applyFont="1" applyFill="1" applyAlignment="1">
      <alignment/>
    </xf>
    <xf numFmtId="0" fontId="17" fillId="0" borderId="12" xfId="0" applyFont="1" applyFill="1" applyBorder="1" applyAlignment="1">
      <alignment horizontal="center"/>
    </xf>
    <xf numFmtId="37" fontId="18" fillId="0" borderId="0" xfId="42" applyNumberFormat="1" applyFont="1" applyFill="1" applyAlignment="1">
      <alignment horizontal="right"/>
    </xf>
    <xf numFmtId="0" fontId="43" fillId="0" borderId="0" xfId="0" applyFont="1" applyFill="1" applyAlignment="1">
      <alignment horizontal="center" vertical="top" wrapText="1"/>
    </xf>
    <xf numFmtId="0" fontId="43" fillId="0" borderId="0" xfId="0" applyFont="1" applyFill="1" applyAlignment="1">
      <alignment horizontal="center"/>
    </xf>
    <xf numFmtId="0" fontId="17" fillId="0" borderId="16" xfId="0" applyFont="1" applyFill="1" applyBorder="1" applyAlignment="1">
      <alignment horizontal="center"/>
    </xf>
    <xf numFmtId="0" fontId="37" fillId="0" borderId="12" xfId="0" applyFont="1" applyFill="1" applyBorder="1" applyAlignment="1">
      <alignment wrapText="1"/>
    </xf>
    <xf numFmtId="0" fontId="37" fillId="0" borderId="13" xfId="0" applyFont="1" applyFill="1" applyBorder="1" applyAlignment="1">
      <alignment wrapText="1"/>
    </xf>
    <xf numFmtId="0" fontId="37" fillId="0" borderId="14" xfId="0" applyFont="1" applyFill="1" applyBorder="1" applyAlignment="1">
      <alignment wrapText="1"/>
    </xf>
    <xf numFmtId="0" fontId="36" fillId="0" borderId="29" xfId="0" applyFont="1" applyFill="1" applyBorder="1" applyAlignment="1">
      <alignment horizontal="center"/>
    </xf>
    <xf numFmtId="168" fontId="18" fillId="0" borderId="0" xfId="0" applyNumberFormat="1" applyFont="1" applyFill="1" applyAlignment="1">
      <alignment/>
    </xf>
    <xf numFmtId="170" fontId="17" fillId="0" borderId="0" xfId="0" applyNumberFormat="1" applyFont="1" applyFill="1" applyBorder="1" applyAlignment="1">
      <alignment/>
    </xf>
    <xf numFmtId="169" fontId="18" fillId="0" borderId="19" xfId="42" applyNumberFormat="1" applyFont="1" applyFill="1" applyBorder="1" applyAlignment="1">
      <alignment/>
    </xf>
    <xf numFmtId="170" fontId="2" fillId="0" borderId="0" xfId="0" applyNumberFormat="1" applyFont="1" applyFill="1" applyAlignment="1" quotePrefix="1">
      <alignment horizontal="center"/>
    </xf>
    <xf numFmtId="0" fontId="37" fillId="0" borderId="0" xfId="0" applyFont="1" applyFill="1" applyBorder="1" applyAlignment="1" quotePrefix="1">
      <alignment horizontal="left" vertical="justify"/>
    </xf>
    <xf numFmtId="170" fontId="18" fillId="0" borderId="0" xfId="42" applyNumberFormat="1" applyFont="1" applyFill="1" applyAlignment="1" quotePrefix="1">
      <alignment horizontal="center"/>
    </xf>
    <xf numFmtId="170" fontId="18" fillId="0" borderId="0" xfId="42" applyNumberFormat="1" applyFont="1" applyFill="1" applyAlignment="1">
      <alignment/>
    </xf>
    <xf numFmtId="0" fontId="44" fillId="0" borderId="0" xfId="0" applyFont="1" applyFill="1" applyAlignment="1">
      <alignment/>
    </xf>
    <xf numFmtId="170" fontId="18" fillId="0" borderId="0" xfId="42" applyNumberFormat="1" applyFont="1" applyFill="1" applyBorder="1" applyAlignment="1">
      <alignment/>
    </xf>
    <xf numFmtId="170" fontId="18" fillId="0" borderId="11" xfId="42" applyNumberFormat="1" applyFont="1" applyFill="1" applyBorder="1" applyAlignment="1">
      <alignment/>
    </xf>
    <xf numFmtId="170" fontId="18" fillId="0" borderId="25" xfId="42" applyNumberFormat="1" applyFont="1" applyFill="1" applyBorder="1" applyAlignment="1">
      <alignment/>
    </xf>
    <xf numFmtId="0" fontId="2" fillId="0" borderId="11" xfId="0" applyFont="1" applyFill="1" applyBorder="1" applyAlignment="1">
      <alignment/>
    </xf>
    <xf numFmtId="0" fontId="18" fillId="0" borderId="11" xfId="0" applyFont="1" applyFill="1" applyBorder="1" applyAlignment="1">
      <alignment/>
    </xf>
    <xf numFmtId="170" fontId="18" fillId="0" borderId="18" xfId="42" applyNumberFormat="1" applyFont="1" applyFill="1" applyBorder="1" applyAlignment="1">
      <alignment/>
    </xf>
    <xf numFmtId="170" fontId="37" fillId="0" borderId="0" xfId="42" applyNumberFormat="1" applyFont="1" applyFill="1" applyAlignment="1" quotePrefix="1">
      <alignment horizontal="center"/>
    </xf>
    <xf numFmtId="0" fontId="5" fillId="0" borderId="0" xfId="0" applyFont="1" applyFill="1" applyAlignment="1">
      <alignment horizontal="center"/>
    </xf>
    <xf numFmtId="0" fontId="5" fillId="0" borderId="12" xfId="0" applyFont="1" applyFill="1" applyBorder="1" applyAlignment="1">
      <alignment horizontal="center"/>
    </xf>
    <xf numFmtId="0" fontId="7" fillId="0" borderId="16" xfId="0" applyFont="1" applyFill="1" applyBorder="1" applyAlignment="1">
      <alignment/>
    </xf>
    <xf numFmtId="0" fontId="7" fillId="0" borderId="17" xfId="0" applyFont="1" applyFill="1" applyBorder="1" applyAlignment="1">
      <alignment/>
    </xf>
    <xf numFmtId="0" fontId="17" fillId="0" borderId="20" xfId="0" applyFont="1" applyFill="1" applyBorder="1" applyAlignment="1">
      <alignment horizontal="center"/>
    </xf>
    <xf numFmtId="0" fontId="5" fillId="0" borderId="20" xfId="0" applyFont="1" applyFill="1" applyBorder="1" applyAlignment="1">
      <alignment horizontal="center"/>
    </xf>
    <xf numFmtId="0" fontId="17" fillId="0" borderId="21" xfId="0" applyFont="1" applyFill="1" applyBorder="1" applyAlignment="1">
      <alignment horizontal="center"/>
    </xf>
    <xf numFmtId="0" fontId="5" fillId="0" borderId="16" xfId="0" applyFont="1" applyFill="1" applyBorder="1" applyAlignment="1">
      <alignment horizontal="center"/>
    </xf>
    <xf numFmtId="0" fontId="7" fillId="0" borderId="20" xfId="0" applyFont="1" applyFill="1" applyBorder="1" applyAlignment="1">
      <alignment/>
    </xf>
    <xf numFmtId="170" fontId="7" fillId="0" borderId="0" xfId="0" applyNumberFormat="1" applyFont="1" applyFill="1" applyBorder="1" applyAlignment="1">
      <alignment/>
    </xf>
    <xf numFmtId="170" fontId="7" fillId="0" borderId="16" xfId="0" applyNumberFormat="1" applyFont="1" applyFill="1" applyBorder="1" applyAlignment="1">
      <alignment/>
    </xf>
    <xf numFmtId="170" fontId="7" fillId="0" borderId="10" xfId="0" applyNumberFormat="1" applyFont="1" applyFill="1" applyBorder="1" applyAlignment="1">
      <alignment/>
    </xf>
    <xf numFmtId="170" fontId="7" fillId="0" borderId="19" xfId="0" applyNumberFormat="1" applyFont="1" applyFill="1" applyBorder="1" applyAlignment="1">
      <alignment/>
    </xf>
    <xf numFmtId="170" fontId="5" fillId="0" borderId="16" xfId="0" applyNumberFormat="1" applyFont="1" applyFill="1" applyBorder="1" applyAlignment="1">
      <alignment/>
    </xf>
    <xf numFmtId="170" fontId="5" fillId="0" borderId="10" xfId="0" applyNumberFormat="1" applyFont="1" applyFill="1" applyBorder="1" applyAlignment="1">
      <alignment/>
    </xf>
    <xf numFmtId="170" fontId="5" fillId="0" borderId="22" xfId="0" applyNumberFormat="1" applyFont="1" applyFill="1" applyBorder="1" applyAlignment="1">
      <alignment/>
    </xf>
    <xf numFmtId="170" fontId="5" fillId="0" borderId="10" xfId="0" applyNumberFormat="1" applyFont="1" applyFill="1" applyBorder="1" applyAlignment="1">
      <alignment horizontal="center"/>
    </xf>
    <xf numFmtId="9" fontId="5" fillId="0" borderId="10" xfId="59" applyFont="1" applyFill="1" applyBorder="1" applyAlignment="1">
      <alignment/>
    </xf>
    <xf numFmtId="170" fontId="7" fillId="0" borderId="27" xfId="0" applyNumberFormat="1" applyFont="1" applyFill="1" applyBorder="1" applyAlignment="1">
      <alignment/>
    </xf>
    <xf numFmtId="168" fontId="5" fillId="0" borderId="10" xfId="0" applyNumberFormat="1" applyFont="1" applyFill="1" applyBorder="1" applyAlignment="1">
      <alignment/>
    </xf>
    <xf numFmtId="168" fontId="7" fillId="0" borderId="19" xfId="0" applyNumberFormat="1" applyFont="1" applyFill="1" applyBorder="1" applyAlignment="1">
      <alignment/>
    </xf>
    <xf numFmtId="43" fontId="5" fillId="0" borderId="19" xfId="42" applyFont="1" applyFill="1" applyBorder="1" applyAlignment="1">
      <alignment/>
    </xf>
    <xf numFmtId="43" fontId="7" fillId="0" borderId="19" xfId="42" applyFont="1" applyFill="1" applyBorder="1" applyAlignment="1">
      <alignment/>
    </xf>
    <xf numFmtId="43" fontId="5" fillId="0" borderId="10" xfId="42" applyFont="1" applyFill="1" applyBorder="1" applyAlignment="1">
      <alignment/>
    </xf>
    <xf numFmtId="168" fontId="5" fillId="0" borderId="19" xfId="0" applyNumberFormat="1" applyFont="1" applyFill="1" applyBorder="1" applyAlignment="1">
      <alignment/>
    </xf>
    <xf numFmtId="43" fontId="5" fillId="0" borderId="26" xfId="42" applyFont="1" applyFill="1" applyBorder="1" applyAlignment="1">
      <alignment horizontal="right"/>
    </xf>
    <xf numFmtId="43" fontId="7" fillId="0" borderId="27" xfId="42" applyFont="1" applyFill="1" applyBorder="1" applyAlignment="1">
      <alignment horizontal="right"/>
    </xf>
    <xf numFmtId="43" fontId="5" fillId="0" borderId="27" xfId="42" applyFont="1" applyFill="1" applyBorder="1" applyAlignment="1">
      <alignment horizontal="right"/>
    </xf>
    <xf numFmtId="0" fontId="37" fillId="0" borderId="13" xfId="0" applyFont="1" applyFill="1" applyBorder="1" applyAlignment="1">
      <alignment horizontal="left" vertical="top" wrapText="1"/>
    </xf>
    <xf numFmtId="37" fontId="37" fillId="0" borderId="0" xfId="0" applyNumberFormat="1" applyFont="1" applyFill="1" applyBorder="1" applyAlignment="1">
      <alignment vertical="top" wrapText="1"/>
    </xf>
    <xf numFmtId="0" fontId="18" fillId="0" borderId="0" xfId="0" applyFont="1" applyFill="1" applyBorder="1" applyAlignment="1">
      <alignment horizontal="right" vertical="top"/>
    </xf>
    <xf numFmtId="43" fontId="18" fillId="0" borderId="0" xfId="42" applyFont="1" applyFill="1" applyBorder="1" applyAlignment="1">
      <alignment/>
    </xf>
    <xf numFmtId="0" fontId="37" fillId="0" borderId="12" xfId="0" applyFont="1" applyFill="1" applyBorder="1" applyAlignment="1">
      <alignment horizontal="left" vertical="top" wrapText="1"/>
    </xf>
    <xf numFmtId="0" fontId="36" fillId="0" borderId="0" xfId="0" applyFont="1" applyFill="1" applyBorder="1" applyAlignment="1">
      <alignment horizontal="center" vertical="justify"/>
    </xf>
    <xf numFmtId="0" fontId="37" fillId="0" borderId="0" xfId="0" applyFont="1" applyFill="1" applyBorder="1" applyAlignment="1">
      <alignment horizontal="center" vertical="justify"/>
    </xf>
    <xf numFmtId="0" fontId="36" fillId="0" borderId="0" xfId="0" applyFont="1" applyFill="1" applyAlignment="1">
      <alignment horizontal="left" wrapText="1"/>
    </xf>
    <xf numFmtId="0" fontId="36" fillId="0" borderId="0" xfId="0" applyFont="1" applyFill="1" applyAlignment="1">
      <alignment horizontal="center" wrapText="1"/>
    </xf>
    <xf numFmtId="0" fontId="36" fillId="0" borderId="0" xfId="0" applyNumberFormat="1" applyFont="1" applyFill="1" applyAlignment="1" quotePrefix="1">
      <alignment horizontal="left" vertical="top" wrapText="1"/>
    </xf>
    <xf numFmtId="0" fontId="36" fillId="0" borderId="0" xfId="0" applyFont="1" applyFill="1" applyAlignment="1">
      <alignment horizontal="center" vertical="justify"/>
    </xf>
    <xf numFmtId="164" fontId="23" fillId="0" borderId="0" xfId="42" applyNumberFormat="1" applyFont="1" applyFill="1" applyBorder="1" applyAlignment="1">
      <alignment horizontal="center"/>
    </xf>
    <xf numFmtId="164" fontId="20" fillId="0" borderId="11" xfId="42" applyNumberFormat="1" applyFont="1" applyFill="1" applyBorder="1" applyAlignment="1">
      <alignment horizontal="center"/>
    </xf>
    <xf numFmtId="164" fontId="23" fillId="0" borderId="11" xfId="42" applyNumberFormat="1" applyFont="1" applyFill="1" applyBorder="1" applyAlignment="1">
      <alignment horizontal="center"/>
    </xf>
    <xf numFmtId="164" fontId="23" fillId="0" borderId="13" xfId="42" applyNumberFormat="1" applyFont="1" applyFill="1" applyBorder="1" applyAlignment="1">
      <alignment horizontal="center"/>
    </xf>
    <xf numFmtId="43" fontId="23" fillId="0" borderId="12" xfId="42" applyFont="1" applyFill="1" applyBorder="1" applyAlignment="1">
      <alignment horizontal="center"/>
    </xf>
    <xf numFmtId="164" fontId="20" fillId="0" borderId="17" xfId="42" applyNumberFormat="1" applyFont="1" applyFill="1" applyBorder="1" applyAlignment="1">
      <alignment horizontal="center"/>
    </xf>
    <xf numFmtId="0" fontId="36" fillId="0" borderId="19" xfId="0" applyFont="1" applyFill="1" applyBorder="1" applyAlignment="1">
      <alignment horizontal="center" vertical="top" wrapText="1"/>
    </xf>
    <xf numFmtId="164" fontId="37" fillId="0" borderId="21" xfId="42" applyNumberFormat="1" applyFont="1" applyFill="1" applyBorder="1" applyAlignment="1">
      <alignment horizontal="right" vertical="top" wrapText="1"/>
    </xf>
    <xf numFmtId="164" fontId="37" fillId="0" borderId="21" xfId="42" applyNumberFormat="1" applyFont="1" applyFill="1" applyBorder="1" applyAlignment="1">
      <alignment vertical="top" wrapText="1"/>
    </xf>
    <xf numFmtId="164" fontId="37" fillId="0" borderId="12" xfId="42" applyNumberFormat="1" applyFont="1" applyFill="1" applyBorder="1" applyAlignment="1">
      <alignment horizontal="right" vertical="top" wrapText="1"/>
    </xf>
    <xf numFmtId="164" fontId="37" fillId="0" borderId="14" xfId="42" applyNumberFormat="1" applyFont="1" applyFill="1" applyBorder="1" applyAlignment="1">
      <alignment horizontal="right" vertical="top" wrapText="1"/>
    </xf>
    <xf numFmtId="168" fontId="37" fillId="0" borderId="16" xfId="0" applyNumberFormat="1" applyFont="1" applyFill="1" applyBorder="1" applyAlignment="1">
      <alignment/>
    </xf>
    <xf numFmtId="164" fontId="37" fillId="0" borderId="20" xfId="42" applyNumberFormat="1" applyFont="1" applyFill="1" applyBorder="1" applyAlignment="1">
      <alignment vertical="top" wrapText="1"/>
    </xf>
    <xf numFmtId="168" fontId="37" fillId="0" borderId="21" xfId="0" applyNumberFormat="1" applyFont="1" applyFill="1" applyBorder="1" applyAlignment="1">
      <alignment/>
    </xf>
    <xf numFmtId="169" fontId="17" fillId="0" borderId="0" xfId="42" applyNumberFormat="1" applyFont="1" applyFill="1" applyBorder="1" applyAlignment="1">
      <alignment/>
    </xf>
    <xf numFmtId="169" fontId="37" fillId="0" borderId="0" xfId="42" applyNumberFormat="1" applyFont="1" applyFill="1" applyBorder="1" applyAlignment="1">
      <alignment horizontal="left" vertical="justify"/>
    </xf>
    <xf numFmtId="169" fontId="37" fillId="0" borderId="18" xfId="42" applyNumberFormat="1" applyFont="1" applyFill="1" applyBorder="1" applyAlignment="1">
      <alignment horizontal="left" vertical="justify"/>
    </xf>
    <xf numFmtId="169" fontId="37" fillId="0" borderId="0" xfId="42" applyNumberFormat="1" applyFont="1" applyFill="1" applyAlignment="1">
      <alignment horizontal="left" vertical="justify"/>
    </xf>
    <xf numFmtId="0" fontId="37" fillId="0" borderId="30" xfId="0" applyFont="1" applyFill="1" applyBorder="1" applyAlignment="1">
      <alignment/>
    </xf>
    <xf numFmtId="43" fontId="23" fillId="0" borderId="11" xfId="42" applyFont="1" applyFill="1" applyBorder="1" applyAlignment="1" quotePrefix="1">
      <alignment horizontal="center"/>
    </xf>
    <xf numFmtId="43" fontId="23" fillId="0" borderId="0" xfId="42" applyFont="1" applyFill="1" applyAlignment="1">
      <alignment horizontal="center"/>
    </xf>
    <xf numFmtId="43" fontId="23" fillId="0" borderId="0" xfId="42" applyFont="1" applyFill="1" applyAlignment="1" quotePrefix="1">
      <alignment horizontal="center"/>
    </xf>
    <xf numFmtId="43" fontId="18" fillId="0" borderId="0" xfId="42" applyFont="1" applyFill="1" applyAlignment="1" quotePrefix="1">
      <alignment horizontal="center"/>
    </xf>
    <xf numFmtId="43" fontId="23" fillId="0" borderId="0" xfId="42" applyNumberFormat="1" applyFont="1" applyFill="1" applyAlignment="1">
      <alignment/>
    </xf>
    <xf numFmtId="168" fontId="17" fillId="0" borderId="19" xfId="0" applyNumberFormat="1" applyFont="1" applyFill="1" applyBorder="1" applyAlignment="1">
      <alignment/>
    </xf>
    <xf numFmtId="168" fontId="37" fillId="0" borderId="10" xfId="0" applyNumberFormat="1" applyFont="1" applyFill="1" applyBorder="1" applyAlignment="1">
      <alignment/>
    </xf>
    <xf numFmtId="164" fontId="37" fillId="0" borderId="19" xfId="42" applyNumberFormat="1" applyFont="1" applyFill="1" applyBorder="1" applyAlignment="1">
      <alignment horizontal="right" vertical="top" wrapText="1"/>
    </xf>
    <xf numFmtId="10" fontId="5" fillId="0" borderId="10" xfId="59" applyNumberFormat="1" applyFont="1" applyFill="1" applyBorder="1" applyAlignment="1">
      <alignment/>
    </xf>
    <xf numFmtId="0" fontId="18" fillId="0" borderId="0" xfId="0" applyFont="1" applyFill="1" applyAlignment="1">
      <alignment horizontal="center"/>
    </xf>
    <xf numFmtId="0" fontId="18" fillId="0" borderId="0" xfId="0" applyFont="1" applyFill="1" applyAlignment="1">
      <alignment horizontal="justify" vertical="center"/>
    </xf>
    <xf numFmtId="0" fontId="37" fillId="0" borderId="0" xfId="0" applyFont="1" applyFill="1" applyAlignment="1">
      <alignment horizontal="center" vertical="top" wrapText="1"/>
    </xf>
    <xf numFmtId="0" fontId="36" fillId="0" borderId="0" xfId="0" applyNumberFormat="1" applyFont="1" applyFill="1" applyAlignment="1" quotePrefix="1">
      <alignment horizontal="center" vertical="top" wrapText="1"/>
    </xf>
    <xf numFmtId="0" fontId="36" fillId="0" borderId="0" xfId="0" applyFont="1" applyFill="1" applyAlignment="1">
      <alignment horizontal="left" vertical="top"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0" xfId="0" applyFont="1" applyFill="1" applyAlignment="1">
      <alignment vertical="top" wrapText="1"/>
    </xf>
    <xf numFmtId="0" fontId="36" fillId="0" borderId="0" xfId="0" applyFont="1" applyFill="1" applyAlignment="1" quotePrefix="1">
      <alignment horizontal="center"/>
    </xf>
    <xf numFmtId="0" fontId="37" fillId="0" borderId="16" xfId="0" applyFont="1" applyFill="1" applyBorder="1" applyAlignment="1">
      <alignment horizontal="center" vertical="center"/>
    </xf>
    <xf numFmtId="0" fontId="37" fillId="0" borderId="0" xfId="0" applyFont="1" applyFill="1" applyAlignment="1">
      <alignment horizontal="justify" vertical="top" wrapText="1"/>
    </xf>
    <xf numFmtId="0" fontId="36" fillId="0" borderId="0" xfId="0" applyFont="1" applyFill="1" applyAlignment="1">
      <alignment horizontal="left"/>
    </xf>
    <xf numFmtId="0" fontId="37" fillId="0" borderId="0" xfId="0" applyFont="1" applyFill="1" applyAlignment="1">
      <alignment horizontal="left" wrapText="1"/>
    </xf>
    <xf numFmtId="0" fontId="37" fillId="0" borderId="0" xfId="0" applyNumberFormat="1" applyFont="1" applyFill="1" applyAlignment="1">
      <alignment horizontal="left" vertical="top" wrapText="1"/>
    </xf>
    <xf numFmtId="0" fontId="36" fillId="0" borderId="0" xfId="0" applyFont="1" applyFill="1" applyAlignment="1">
      <alignment horizontal="center"/>
    </xf>
    <xf numFmtId="0" fontId="36" fillId="0" borderId="0" xfId="0" applyFont="1" applyFill="1" applyAlignment="1">
      <alignment horizontal="left" vertical="justify"/>
    </xf>
    <xf numFmtId="0" fontId="18" fillId="0" borderId="0" xfId="0" applyFont="1" applyFill="1" applyAlignment="1">
      <alignment horizontal="left" vertical="top" wrapText="1"/>
    </xf>
    <xf numFmtId="0" fontId="37" fillId="0" borderId="0" xfId="0" applyFont="1" applyFill="1" applyAlignment="1">
      <alignment horizontal="left"/>
    </xf>
    <xf numFmtId="0" fontId="37" fillId="0" borderId="16" xfId="0" applyFont="1" applyFill="1" applyBorder="1" applyAlignment="1">
      <alignment horizontal="left" vertical="top" wrapText="1"/>
    </xf>
    <xf numFmtId="0" fontId="37" fillId="0" borderId="11" xfId="0" applyFont="1" applyFill="1" applyBorder="1" applyAlignment="1">
      <alignment horizontal="left" vertical="top" wrapText="1"/>
    </xf>
    <xf numFmtId="0" fontId="36" fillId="0" borderId="0" xfId="0" applyFont="1" applyFill="1" applyAlignment="1">
      <alignment horizontal="center" vertical="top" wrapText="1"/>
    </xf>
    <xf numFmtId="0" fontId="37" fillId="0" borderId="0" xfId="0" applyFont="1" applyFill="1" applyBorder="1" applyAlignment="1">
      <alignment horizontal="left" vertical="justify"/>
    </xf>
    <xf numFmtId="0" fontId="36" fillId="0" borderId="0" xfId="0" applyNumberFormat="1" applyFont="1" applyFill="1" applyAlignment="1">
      <alignment horizontal="left" vertical="top" wrapText="1"/>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Alignment="1">
      <alignment horizontal="left" indent="2"/>
    </xf>
    <xf numFmtId="0" fontId="2" fillId="0" borderId="0" xfId="0" applyFont="1" applyFill="1" applyBorder="1" applyAlignment="1">
      <alignment horizontal="left" vertical="top" wrapText="1"/>
    </xf>
    <xf numFmtId="0" fontId="37" fillId="0" borderId="0" xfId="0" applyNumberFormat="1" applyFont="1" applyFill="1" applyAlignment="1">
      <alignment horizontal="left" vertical="center" wrapText="1"/>
    </xf>
    <xf numFmtId="0" fontId="37" fillId="0" borderId="0" xfId="0" applyNumberFormat="1" applyFont="1" applyFill="1" applyAlignment="1" quotePrefix="1">
      <alignment horizontal="left" vertical="center" wrapText="1"/>
    </xf>
    <xf numFmtId="0" fontId="41" fillId="0" borderId="10" xfId="0" applyFont="1" applyFill="1" applyBorder="1" applyAlignment="1">
      <alignment/>
    </xf>
    <xf numFmtId="175" fontId="37" fillId="0" borderId="19" xfId="0" applyNumberFormat="1" applyFont="1" applyFill="1" applyBorder="1" applyAlignment="1">
      <alignment/>
    </xf>
    <xf numFmtId="174" fontId="37" fillId="0" borderId="19" xfId="42" applyNumberFormat="1" applyFont="1" applyFill="1" applyBorder="1" applyAlignment="1">
      <alignment/>
    </xf>
    <xf numFmtId="174" fontId="37" fillId="0" borderId="19" xfId="0" applyNumberFormat="1" applyFont="1" applyFill="1" applyBorder="1" applyAlignment="1">
      <alignment/>
    </xf>
    <xf numFmtId="0" fontId="36" fillId="0" borderId="10" xfId="0" applyFont="1" applyFill="1" applyBorder="1" applyAlignment="1">
      <alignment/>
    </xf>
    <xf numFmtId="0" fontId="36" fillId="0" borderId="0" xfId="0" applyFont="1" applyFill="1" applyBorder="1" applyAlignment="1">
      <alignment/>
    </xf>
    <xf numFmtId="0" fontId="36" fillId="0" borderId="15" xfId="0" applyFont="1" applyFill="1" applyBorder="1" applyAlignment="1">
      <alignment/>
    </xf>
    <xf numFmtId="175" fontId="36" fillId="0" borderId="31" xfId="0" applyNumberFormat="1" applyFont="1" applyFill="1" applyBorder="1" applyAlignment="1">
      <alignment/>
    </xf>
    <xf numFmtId="173" fontId="37" fillId="0" borderId="19" xfId="42" applyNumberFormat="1" applyFont="1" applyFill="1" applyBorder="1" applyAlignment="1">
      <alignment/>
    </xf>
    <xf numFmtId="10" fontId="37" fillId="0" borderId="19" xfId="0" applyNumberFormat="1" applyFont="1" applyFill="1" applyBorder="1" applyAlignment="1">
      <alignment/>
    </xf>
    <xf numFmtId="10" fontId="37" fillId="0" borderId="19" xfId="59" applyNumberFormat="1" applyFont="1" applyFill="1" applyBorder="1" applyAlignment="1">
      <alignment/>
    </xf>
    <xf numFmtId="174" fontId="36" fillId="0" borderId="32" xfId="42" applyNumberFormat="1" applyFont="1" applyFill="1" applyBorder="1" applyAlignment="1">
      <alignment wrapText="1"/>
    </xf>
    <xf numFmtId="177" fontId="23" fillId="0" borderId="0" xfId="42" applyNumberFormat="1" applyFont="1" applyFill="1" applyAlignment="1" quotePrefix="1">
      <alignment horizontal="left"/>
    </xf>
    <xf numFmtId="0" fontId="37" fillId="0" borderId="33" xfId="0" applyFont="1" applyFill="1" applyBorder="1" applyAlignment="1">
      <alignment horizontal="left" vertical="top" wrapText="1"/>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4" xfId="0" applyFont="1" applyFill="1" applyBorder="1" applyAlignment="1">
      <alignment horizontal="left" vertical="center"/>
    </xf>
    <xf numFmtId="0" fontId="36" fillId="0" borderId="34"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0" fillId="0" borderId="0" xfId="0" applyFill="1" applyAlignment="1">
      <alignment horizontal="justify" vertical="top" wrapText="1"/>
    </xf>
    <xf numFmtId="0" fontId="37" fillId="0" borderId="10"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6" xfId="0" applyFont="1" applyFill="1" applyBorder="1" applyAlignment="1">
      <alignment horizontal="left" vertical="top" wrapText="1"/>
    </xf>
    <xf numFmtId="0" fontId="18" fillId="0" borderId="0" xfId="0" applyFont="1" applyFill="1" applyAlignment="1">
      <alignment horizontal="left" vertical="top"/>
    </xf>
    <xf numFmtId="0" fontId="37" fillId="0" borderId="0" xfId="0" applyFont="1" applyFill="1" applyAlignment="1">
      <alignment horizontal="justify" vertical="center"/>
    </xf>
    <xf numFmtId="0" fontId="37" fillId="0" borderId="0" xfId="0" applyFont="1" applyFill="1" applyAlignment="1">
      <alignment horizontal="justify" vertical="top" wrapText="1"/>
    </xf>
    <xf numFmtId="0" fontId="37" fillId="0" borderId="0" xfId="0" applyFont="1" applyFill="1" applyAlignment="1">
      <alignment horizontal="left" vertical="top"/>
    </xf>
    <xf numFmtId="0" fontId="18" fillId="0" borderId="0" xfId="0" applyFont="1" applyFill="1" applyAlignment="1">
      <alignment horizontal="left" vertical="top" wrapText="1"/>
    </xf>
    <xf numFmtId="0" fontId="37" fillId="0" borderId="0" xfId="0" applyFont="1" applyFill="1" applyAlignment="1">
      <alignment vertical="top" wrapText="1"/>
    </xf>
    <xf numFmtId="0" fontId="36" fillId="0" borderId="0" xfId="0" applyFont="1" applyFill="1" applyAlignment="1" quotePrefix="1">
      <alignment horizontal="center" vertical="top" wrapText="1"/>
    </xf>
    <xf numFmtId="0" fontId="36" fillId="0" borderId="0" xfId="0" applyFont="1" applyFill="1" applyAlignment="1">
      <alignment horizontal="center" vertical="top" wrapText="1"/>
    </xf>
    <xf numFmtId="0" fontId="37" fillId="0" borderId="37" xfId="0" applyFont="1" applyFill="1" applyBorder="1" applyAlignment="1">
      <alignment horizontal="left" vertical="top" wrapText="1"/>
    </xf>
    <xf numFmtId="0" fontId="37" fillId="0" borderId="38" xfId="0" applyFont="1" applyFill="1" applyBorder="1" applyAlignment="1">
      <alignment horizontal="left" vertical="top" wrapText="1"/>
    </xf>
    <xf numFmtId="0" fontId="37" fillId="0" borderId="39" xfId="0" applyFont="1" applyFill="1" applyBorder="1" applyAlignment="1">
      <alignment horizontal="left" vertical="top" wrapText="1"/>
    </xf>
    <xf numFmtId="0" fontId="37" fillId="0" borderId="40" xfId="0" applyFont="1" applyFill="1" applyBorder="1" applyAlignment="1">
      <alignment horizontal="left" vertical="top" wrapText="1"/>
    </xf>
    <xf numFmtId="0" fontId="37" fillId="0" borderId="29" xfId="0" applyFont="1" applyFill="1" applyBorder="1" applyAlignment="1">
      <alignment horizontal="left" vertical="top" wrapText="1"/>
    </xf>
    <xf numFmtId="0" fontId="5" fillId="0" borderId="0" xfId="0" applyFont="1" applyAlignment="1">
      <alignment horizontal="center"/>
    </xf>
    <xf numFmtId="0" fontId="18" fillId="0" borderId="0" xfId="0" applyFont="1" applyFill="1" applyAlignment="1">
      <alignment horizontal="justify" vertical="center"/>
    </xf>
    <xf numFmtId="37" fontId="3" fillId="0" borderId="0" xfId="42" applyNumberFormat="1" applyFont="1" applyFill="1" applyAlignment="1" quotePrefix="1">
      <alignment horizontal="center"/>
    </xf>
    <xf numFmtId="37" fontId="17" fillId="0" borderId="0" xfId="42" applyNumberFormat="1" applyFont="1" applyFill="1" applyAlignment="1">
      <alignment horizontal="left" vertical="center" wrapText="1"/>
    </xf>
    <xf numFmtId="0" fontId="3" fillId="0" borderId="0" xfId="56" applyFont="1" applyFill="1" applyAlignment="1" quotePrefix="1">
      <alignment horizontal="center"/>
      <protection/>
    </xf>
    <xf numFmtId="37" fontId="17" fillId="0" borderId="0" xfId="42" applyNumberFormat="1" applyFont="1" applyFill="1" applyAlignment="1">
      <alignment horizontal="center" vertical="center" wrapText="1"/>
    </xf>
    <xf numFmtId="170" fontId="17" fillId="0" borderId="0" xfId="44" applyNumberFormat="1" applyFont="1" applyFill="1" applyAlignment="1">
      <alignment horizontal="center"/>
    </xf>
    <xf numFmtId="0" fontId="37" fillId="0" borderId="0" xfId="0" applyFont="1" applyFill="1" applyAlignment="1">
      <alignment horizontal="left" vertical="top" wrapText="1"/>
    </xf>
    <xf numFmtId="0" fontId="36" fillId="0" borderId="0" xfId="0" applyFont="1" applyFill="1" applyAlignment="1">
      <alignment horizontal="left" vertical="top" wrapText="1"/>
    </xf>
    <xf numFmtId="0" fontId="18" fillId="0" borderId="0" xfId="0" applyFont="1" applyFill="1" applyAlignment="1">
      <alignment horizontal="center"/>
    </xf>
    <xf numFmtId="15" fontId="5" fillId="0" borderId="12" xfId="0" applyNumberFormat="1" applyFont="1" applyFill="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17" fillId="0" borderId="0" xfId="0" applyFont="1" applyFill="1" applyAlignment="1">
      <alignment horizontal="center"/>
    </xf>
    <xf numFmtId="0" fontId="17" fillId="0" borderId="0" xfId="0" applyFont="1" applyFill="1" applyAlignment="1">
      <alignment horizontal="center" vertical="center" wrapText="1"/>
    </xf>
    <xf numFmtId="0" fontId="18" fillId="0" borderId="0" xfId="0" applyFont="1" applyFill="1" applyAlignment="1">
      <alignment horizontal="justify" vertical="top" wrapText="1"/>
    </xf>
    <xf numFmtId="0" fontId="20" fillId="0" borderId="0" xfId="0" applyFont="1" applyFill="1" applyAlignment="1">
      <alignment horizontal="justify" vertical="top" wrapText="1"/>
    </xf>
    <xf numFmtId="0" fontId="17" fillId="0" borderId="12" xfId="0" applyFont="1" applyFill="1" applyBorder="1" applyAlignment="1">
      <alignment horizontal="center"/>
    </xf>
    <xf numFmtId="0" fontId="17" fillId="0" borderId="14" xfId="0" applyFont="1" applyFill="1" applyBorder="1" applyAlignment="1">
      <alignment horizontal="center"/>
    </xf>
    <xf numFmtId="16" fontId="17" fillId="0" borderId="16" xfId="0" applyNumberFormat="1" applyFont="1" applyFill="1" applyBorder="1" applyAlignment="1">
      <alignment horizontal="center"/>
    </xf>
    <xf numFmtId="0" fontId="17" fillId="0" borderId="17" xfId="0" applyNumberFormat="1" applyFont="1" applyFill="1" applyBorder="1" applyAlignment="1">
      <alignment horizontal="center"/>
    </xf>
    <xf numFmtId="16" fontId="17" fillId="0" borderId="16" xfId="0" applyNumberFormat="1" applyFont="1" applyFill="1" applyBorder="1" applyAlignment="1" quotePrefix="1">
      <alignment horizontal="center"/>
    </xf>
    <xf numFmtId="0" fontId="7" fillId="0" borderId="0" xfId="0" applyFont="1" applyFill="1" applyAlignment="1">
      <alignment horizontal="center"/>
    </xf>
    <xf numFmtId="0" fontId="5" fillId="0" borderId="12" xfId="0" applyFont="1" applyFill="1" applyBorder="1" applyAlignment="1">
      <alignment horizontal="center"/>
    </xf>
    <xf numFmtId="172" fontId="5" fillId="0" borderId="16" xfId="0" applyNumberFormat="1" applyFont="1" applyFill="1" applyBorder="1" applyAlignment="1">
      <alignment horizontal="center"/>
    </xf>
    <xf numFmtId="172" fontId="5" fillId="0" borderId="17" xfId="0" applyNumberFormat="1" applyFont="1" applyFill="1" applyBorder="1" applyAlignment="1">
      <alignment horizontal="center"/>
    </xf>
    <xf numFmtId="37" fontId="3" fillId="0" borderId="0" xfId="42" applyNumberFormat="1" applyFont="1" applyFill="1" applyAlignment="1">
      <alignment horizontal="left"/>
    </xf>
    <xf numFmtId="0" fontId="12" fillId="0" borderId="0" xfId="0" applyFont="1" applyAlignment="1">
      <alignment horizontal="center"/>
    </xf>
    <xf numFmtId="0" fontId="2" fillId="0" borderId="0" xfId="0" applyFont="1" applyFill="1" applyAlignment="1">
      <alignment horizontal="left" vertical="center" wrapText="1"/>
    </xf>
    <xf numFmtId="37" fontId="3" fillId="0" borderId="0" xfId="42" applyNumberFormat="1" applyFont="1" applyFill="1" applyAlignment="1">
      <alignment horizontal="center" vertical="center" wrapText="1"/>
    </xf>
    <xf numFmtId="37" fontId="3" fillId="0" borderId="0" xfId="42" applyNumberFormat="1" applyFont="1" applyAlignment="1" quotePrefix="1">
      <alignment horizontal="center"/>
    </xf>
    <xf numFmtId="0" fontId="3" fillId="0" borderId="0" xfId="0" applyFont="1" applyAlignment="1">
      <alignment horizontal="center"/>
    </xf>
    <xf numFmtId="0" fontId="7" fillId="0" borderId="0" xfId="0" applyFont="1" applyFill="1" applyAlignment="1">
      <alignment horizontal="left" vertical="center" wrapText="1"/>
    </xf>
    <xf numFmtId="37" fontId="5" fillId="0" borderId="0" xfId="42" applyNumberFormat="1" applyFont="1" applyFill="1" applyAlignment="1">
      <alignment horizontal="left"/>
    </xf>
    <xf numFmtId="0" fontId="37" fillId="0" borderId="31" xfId="0" applyFont="1" applyFill="1" applyBorder="1" applyAlignment="1">
      <alignment horizontal="left" vertical="top" wrapText="1"/>
    </xf>
    <xf numFmtId="0" fontId="37" fillId="0" borderId="41" xfId="0" applyFont="1" applyFill="1" applyBorder="1" applyAlignment="1">
      <alignment horizontal="left" vertical="top" wrapText="1"/>
    </xf>
    <xf numFmtId="0" fontId="37" fillId="0" borderId="42" xfId="0" applyFont="1" applyFill="1" applyBorder="1" applyAlignment="1">
      <alignment horizontal="left" vertical="top" wrapText="1"/>
    </xf>
    <xf numFmtId="0" fontId="37" fillId="0" borderId="21" xfId="0" applyFont="1" applyFill="1" applyBorder="1" applyAlignment="1">
      <alignment horizontal="left" vertical="top" wrapText="1"/>
    </xf>
    <xf numFmtId="0" fontId="37" fillId="0" borderId="43" xfId="0" applyFont="1" applyFill="1" applyBorder="1" applyAlignment="1">
      <alignment horizontal="left" vertical="top" wrapText="1"/>
    </xf>
    <xf numFmtId="0" fontId="37" fillId="0" borderId="0" xfId="0" applyFont="1" applyFill="1" applyBorder="1" applyAlignment="1">
      <alignment horizontal="left" vertical="top" wrapText="1"/>
    </xf>
    <xf numFmtId="0" fontId="36" fillId="0" borderId="0" xfId="0" applyFont="1" applyFill="1" applyAlignment="1" quotePrefix="1">
      <alignment horizontal="center"/>
    </xf>
    <xf numFmtId="0" fontId="36" fillId="0" borderId="0" xfId="0" applyFont="1" applyFill="1" applyAlignment="1">
      <alignment horizontal="center"/>
    </xf>
    <xf numFmtId="0" fontId="36" fillId="0" borderId="0" xfId="0" applyNumberFormat="1" applyFont="1" applyFill="1" applyAlignment="1" quotePrefix="1">
      <alignment horizontal="center" vertical="top" wrapText="1"/>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0" xfId="0" applyNumberFormat="1" applyFont="1" applyFill="1" applyAlignment="1">
      <alignment horizontal="left" vertical="top" wrapText="1"/>
    </xf>
    <xf numFmtId="0" fontId="36" fillId="0" borderId="0" xfId="0" applyFont="1" applyFill="1" applyAlignment="1">
      <alignment horizontal="left" vertical="justify"/>
    </xf>
    <xf numFmtId="0" fontId="37" fillId="0" borderId="0" xfId="0" applyNumberFormat="1" applyFont="1" applyFill="1" applyAlignment="1">
      <alignment horizontal="left" vertical="center" wrapText="1"/>
    </xf>
    <xf numFmtId="0" fontId="37" fillId="0" borderId="0" xfId="0" applyNumberFormat="1" applyFont="1" applyFill="1" applyAlignment="1" quotePrefix="1">
      <alignment horizontal="left" vertical="center" wrapText="1"/>
    </xf>
    <xf numFmtId="0" fontId="37" fillId="0" borderId="0" xfId="0" applyFont="1" applyFill="1" applyAlignment="1">
      <alignment horizontal="left" wrapText="1"/>
    </xf>
    <xf numFmtId="0" fontId="37" fillId="0" borderId="0" xfId="0" applyFont="1" applyFill="1" applyAlignment="1">
      <alignment horizontal="left" vertical="center" wrapText="1"/>
    </xf>
    <xf numFmtId="0" fontId="17" fillId="0" borderId="0" xfId="0" applyFont="1" applyFill="1" applyAlignment="1" quotePrefix="1">
      <alignment horizontal="center"/>
    </xf>
    <xf numFmtId="0" fontId="37" fillId="0" borderId="0" xfId="0" applyFont="1" applyFill="1" applyAlignment="1">
      <alignment wrapText="1"/>
    </xf>
    <xf numFmtId="0" fontId="36" fillId="0"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7" fillId="0" borderId="0" xfId="0" applyNumberFormat="1" applyFont="1" applyFill="1" applyAlignment="1">
      <alignment horizontal="justify" vertical="top" wrapText="1"/>
    </xf>
    <xf numFmtId="0" fontId="37" fillId="0" borderId="0" xfId="0" applyFont="1" applyFill="1" applyBorder="1" applyAlignment="1">
      <alignment horizontal="left" vertical="justify"/>
    </xf>
    <xf numFmtId="0" fontId="36" fillId="0" borderId="0" xfId="0" applyNumberFormat="1" applyFont="1" applyFill="1" applyAlignment="1">
      <alignment horizontal="left" vertical="top" wrapText="1"/>
    </xf>
    <xf numFmtId="0" fontId="36" fillId="0" borderId="0" xfId="0" applyNumberFormat="1" applyFont="1" applyFill="1" applyAlignment="1" quotePrefix="1">
      <alignment horizontal="center" vertical="top"/>
    </xf>
    <xf numFmtId="0" fontId="36" fillId="0" borderId="0" xfId="0" applyFont="1" applyFill="1" applyAlignment="1">
      <alignment horizontal="left"/>
    </xf>
    <xf numFmtId="0" fontId="37" fillId="0" borderId="0" xfId="0" applyFont="1" applyFill="1" applyBorder="1" applyAlignment="1">
      <alignment horizontal="left" vertical="top"/>
    </xf>
    <xf numFmtId="0" fontId="37" fillId="0" borderId="0" xfId="0" applyFont="1" applyFill="1" applyAlignment="1">
      <alignment horizontal="left"/>
    </xf>
    <xf numFmtId="0" fontId="37" fillId="0" borderId="16"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17" xfId="0" applyFont="1" applyFill="1" applyBorder="1" applyAlignment="1">
      <alignment horizontal="left" vertical="top" wrapText="1"/>
    </xf>
    <xf numFmtId="0" fontId="0" fillId="0" borderId="0" xfId="0" applyFill="1" applyAlignment="1">
      <alignment horizontal="left" vertical="top" wrapText="1"/>
    </xf>
    <xf numFmtId="0" fontId="39" fillId="0" borderId="34" xfId="0" applyFont="1" applyFill="1" applyBorder="1" applyAlignment="1">
      <alignment horizontal="left" vertical="center"/>
    </xf>
    <xf numFmtId="0" fontId="39" fillId="0" borderId="25" xfId="0" applyFont="1" applyFill="1" applyBorder="1" applyAlignment="1">
      <alignment horizontal="left" vertical="center"/>
    </xf>
    <xf numFmtId="0" fontId="39" fillId="0" borderId="35" xfId="0" applyFont="1" applyFill="1" applyBorder="1" applyAlignment="1">
      <alignment horizontal="left" vertical="center"/>
    </xf>
    <xf numFmtId="0" fontId="37" fillId="0" borderId="0" xfId="0" applyFont="1" applyFill="1" applyAlignment="1">
      <alignment horizontal="justify" vertical="top"/>
    </xf>
    <xf numFmtId="0" fontId="37" fillId="0" borderId="0" xfId="0" applyFont="1" applyFill="1" applyAlignment="1">
      <alignment horizontal="center" vertical="top" wrapText="1"/>
    </xf>
    <xf numFmtId="0" fontId="37" fillId="0" borderId="0" xfId="0" applyFont="1" applyFill="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foReqQtrRpt"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InfoReqQtrRp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4638675</xdr:colOff>
      <xdr:row>0</xdr:row>
      <xdr:rowOff>9525</xdr:rowOff>
    </xdr:from>
    <xdr:to>
      <xdr:col>3</xdr:col>
      <xdr:colOff>523875</xdr:colOff>
      <xdr:row>3</xdr:row>
      <xdr:rowOff>47625</xdr:rowOff>
    </xdr:to>
    <xdr:pic>
      <xdr:nvPicPr>
        <xdr:cNvPr id="1" name="Picture 1"/>
        <xdr:cNvPicPr preferRelativeResize="1">
          <a:picLocks noChangeAspect="1"/>
        </xdr:cNvPicPr>
      </xdr:nvPicPr>
      <xdr:blipFill>
        <a:blip r:embed="rId1"/>
        <a:stretch>
          <a:fillRect/>
        </a:stretch>
      </xdr:blipFill>
      <xdr:spPr>
        <a:xfrm>
          <a:off x="5029200" y="9525"/>
          <a:ext cx="800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4</xdr:row>
      <xdr:rowOff>0</xdr:rowOff>
    </xdr:to>
    <xdr:sp>
      <xdr:nvSpPr>
        <xdr:cNvPr id="1" name="Line 3"/>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 name="Line 4"/>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3" name="Line 9"/>
        <xdr:cNvSpPr>
          <a:spLocks/>
        </xdr:cNvSpPr>
      </xdr:nvSpPr>
      <xdr:spPr>
        <a:xfrm>
          <a:off x="5419725" y="1019175"/>
          <a:ext cx="1428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4" name="Line 10"/>
        <xdr:cNvSpPr>
          <a:spLocks/>
        </xdr:cNvSpPr>
      </xdr:nvSpPr>
      <xdr:spPr>
        <a:xfrm flipH="1">
          <a:off x="2819400" y="1009650"/>
          <a:ext cx="1476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5" name="Line 11"/>
        <xdr:cNvSpPr>
          <a:spLocks/>
        </xdr:cNvSpPr>
      </xdr:nvSpPr>
      <xdr:spPr>
        <a:xfrm flipH="1">
          <a:off x="2876550" y="800100"/>
          <a:ext cx="1581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7</xdr:col>
      <xdr:colOff>485775</xdr:colOff>
      <xdr:row>4</xdr:row>
      <xdr:rowOff>66675</xdr:rowOff>
    </xdr:from>
    <xdr:to>
      <xdr:col>9</xdr:col>
      <xdr:colOff>828675</xdr:colOff>
      <xdr:row>4</xdr:row>
      <xdr:rowOff>66675</xdr:rowOff>
    </xdr:to>
    <xdr:sp>
      <xdr:nvSpPr>
        <xdr:cNvPr id="6" name="Line 12"/>
        <xdr:cNvSpPr>
          <a:spLocks/>
        </xdr:cNvSpPr>
      </xdr:nvSpPr>
      <xdr:spPr>
        <a:xfrm>
          <a:off x="6924675" y="809625"/>
          <a:ext cx="1781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1"/>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2"/>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3"/>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4"/>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5"/>
        <xdr:cNvSpPr>
          <a:spLocks/>
        </xdr:cNvSpPr>
      </xdr:nvSpPr>
      <xdr:spPr>
        <a:xfrm>
          <a:off x="5400675" y="1266825"/>
          <a:ext cx="15716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6"/>
        <xdr:cNvSpPr>
          <a:spLocks/>
        </xdr:cNvSpPr>
      </xdr:nvSpPr>
      <xdr:spPr>
        <a:xfrm flipH="1">
          <a:off x="2333625" y="1257300"/>
          <a:ext cx="1552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7"/>
        <xdr:cNvSpPr>
          <a:spLocks/>
        </xdr:cNvSpPr>
      </xdr:nvSpPr>
      <xdr:spPr>
        <a:xfrm flipH="1">
          <a:off x="2390775" y="914400"/>
          <a:ext cx="1657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8"/>
        <xdr:cNvSpPr>
          <a:spLocks/>
        </xdr:cNvSpPr>
      </xdr:nvSpPr>
      <xdr:spPr>
        <a:xfrm>
          <a:off x="7172325" y="923925"/>
          <a:ext cx="1533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0</xdr:colOff>
      <xdr:row>6</xdr:row>
      <xdr:rowOff>104775</xdr:rowOff>
    </xdr:to>
    <xdr:sp>
      <xdr:nvSpPr>
        <xdr:cNvPr id="1" name="Line 1"/>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2" name="Line 3"/>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4"/>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4" name="Line 5"/>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6"/>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6" name="Line 7"/>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7" name="Line 9"/>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85725</xdr:rowOff>
    </xdr:from>
    <xdr:to>
      <xdr:col>3</xdr:col>
      <xdr:colOff>714375</xdr:colOff>
      <xdr:row>6</xdr:row>
      <xdr:rowOff>85725</xdr:rowOff>
    </xdr:to>
    <xdr:sp>
      <xdr:nvSpPr>
        <xdr:cNvPr id="8" name="Line 10"/>
        <xdr:cNvSpPr>
          <a:spLocks/>
        </xdr:cNvSpPr>
      </xdr:nvSpPr>
      <xdr:spPr>
        <a:xfrm flipH="1">
          <a:off x="4286250" y="1476375"/>
          <a:ext cx="1333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9" name="Line 1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0" name="Line 16"/>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1" name="Line 1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2" name="Line 18"/>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13" name="Line 19"/>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14" name="Line 20"/>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15" name="Line 21"/>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7</xdr:col>
      <xdr:colOff>561975</xdr:colOff>
      <xdr:row>4</xdr:row>
      <xdr:rowOff>104775</xdr:rowOff>
    </xdr:from>
    <xdr:to>
      <xdr:col>9</xdr:col>
      <xdr:colOff>733425</xdr:colOff>
      <xdr:row>4</xdr:row>
      <xdr:rowOff>104775</xdr:rowOff>
    </xdr:to>
    <xdr:sp>
      <xdr:nvSpPr>
        <xdr:cNvPr id="16" name="Line 22"/>
        <xdr:cNvSpPr>
          <a:spLocks/>
        </xdr:cNvSpPr>
      </xdr:nvSpPr>
      <xdr:spPr>
        <a:xfrm>
          <a:off x="9382125" y="1019175"/>
          <a:ext cx="2143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7" name="Line 24"/>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8" name="Line 2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9" name="Line 26"/>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0" name="Line 2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21" name="Line 28"/>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22" name="Line 29"/>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23" name="Line 30"/>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xdr:row>
      <xdr:rowOff>247650</xdr:rowOff>
    </xdr:from>
    <xdr:to>
      <xdr:col>3</xdr:col>
      <xdr:colOff>981075</xdr:colOff>
      <xdr:row>5</xdr:row>
      <xdr:rowOff>257175</xdr:rowOff>
    </xdr:to>
    <xdr:sp>
      <xdr:nvSpPr>
        <xdr:cNvPr id="1" name="Line 2"/>
        <xdr:cNvSpPr>
          <a:spLocks/>
        </xdr:cNvSpPr>
      </xdr:nvSpPr>
      <xdr:spPr>
        <a:xfrm flipH="1" flipV="1">
          <a:off x="4810125" y="1571625"/>
          <a:ext cx="28670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85725</xdr:colOff>
      <xdr:row>4</xdr:row>
      <xdr:rowOff>228600</xdr:rowOff>
    </xdr:from>
    <xdr:to>
      <xdr:col>3</xdr:col>
      <xdr:colOff>1019175</xdr:colOff>
      <xdr:row>4</xdr:row>
      <xdr:rowOff>228600</xdr:rowOff>
    </xdr:to>
    <xdr:sp>
      <xdr:nvSpPr>
        <xdr:cNvPr id="2" name="Line 4"/>
        <xdr:cNvSpPr>
          <a:spLocks/>
        </xdr:cNvSpPr>
      </xdr:nvSpPr>
      <xdr:spPr>
        <a:xfrm flipH="1">
          <a:off x="4791075" y="1219200"/>
          <a:ext cx="2924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8</xdr:col>
      <xdr:colOff>228600</xdr:colOff>
      <xdr:row>4</xdr:row>
      <xdr:rowOff>219075</xdr:rowOff>
    </xdr:from>
    <xdr:to>
      <xdr:col>10</xdr:col>
      <xdr:colOff>1066800</xdr:colOff>
      <xdr:row>4</xdr:row>
      <xdr:rowOff>219075</xdr:rowOff>
    </xdr:to>
    <xdr:sp>
      <xdr:nvSpPr>
        <xdr:cNvPr id="3" name="Line 5"/>
        <xdr:cNvSpPr>
          <a:spLocks/>
        </xdr:cNvSpPr>
      </xdr:nvSpPr>
      <xdr:spPr>
        <a:xfrm>
          <a:off x="11601450" y="1209675"/>
          <a:ext cx="2943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561975</xdr:colOff>
      <xdr:row>5</xdr:row>
      <xdr:rowOff>266700</xdr:rowOff>
    </xdr:from>
    <xdr:to>
      <xdr:col>8</xdr:col>
      <xdr:colOff>838200</xdr:colOff>
      <xdr:row>5</xdr:row>
      <xdr:rowOff>266700</xdr:rowOff>
    </xdr:to>
    <xdr:sp>
      <xdr:nvSpPr>
        <xdr:cNvPr id="4" name="Line 6"/>
        <xdr:cNvSpPr>
          <a:spLocks/>
        </xdr:cNvSpPr>
      </xdr:nvSpPr>
      <xdr:spPr>
        <a:xfrm flipV="1">
          <a:off x="9410700" y="1590675"/>
          <a:ext cx="2800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104775</xdr:rowOff>
    </xdr:from>
    <xdr:to>
      <xdr:col>16</xdr:col>
      <xdr:colOff>0</xdr:colOff>
      <xdr:row>7</xdr:row>
      <xdr:rowOff>104775</xdr:rowOff>
    </xdr:to>
    <xdr:sp>
      <xdr:nvSpPr>
        <xdr:cNvPr id="1" name="Line 4"/>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16</xdr:col>
      <xdr:colOff>0</xdr:colOff>
      <xdr:row>7</xdr:row>
      <xdr:rowOff>104775</xdr:rowOff>
    </xdr:from>
    <xdr:to>
      <xdr:col>16</xdr:col>
      <xdr:colOff>0</xdr:colOff>
      <xdr:row>7</xdr:row>
      <xdr:rowOff>104775</xdr:rowOff>
    </xdr:to>
    <xdr:sp>
      <xdr:nvSpPr>
        <xdr:cNvPr id="2" name="Line 7"/>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3" name="Line 23"/>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4" name="Line 24"/>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523875</xdr:colOff>
      <xdr:row>5</xdr:row>
      <xdr:rowOff>238125</xdr:rowOff>
    </xdr:from>
    <xdr:to>
      <xdr:col>8</xdr:col>
      <xdr:colOff>742950</xdr:colOff>
      <xdr:row>5</xdr:row>
      <xdr:rowOff>238125</xdr:rowOff>
    </xdr:to>
    <xdr:sp>
      <xdr:nvSpPr>
        <xdr:cNvPr id="5" name="Line 25"/>
        <xdr:cNvSpPr>
          <a:spLocks/>
        </xdr:cNvSpPr>
      </xdr:nvSpPr>
      <xdr:spPr>
        <a:xfrm>
          <a:off x="10153650" y="1762125"/>
          <a:ext cx="2743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209550</xdr:rowOff>
    </xdr:from>
    <xdr:to>
      <xdr:col>3</xdr:col>
      <xdr:colOff>304800</xdr:colOff>
      <xdr:row>5</xdr:row>
      <xdr:rowOff>209550</xdr:rowOff>
    </xdr:to>
    <xdr:sp>
      <xdr:nvSpPr>
        <xdr:cNvPr id="6" name="Line 26"/>
        <xdr:cNvSpPr>
          <a:spLocks/>
        </xdr:cNvSpPr>
      </xdr:nvSpPr>
      <xdr:spPr>
        <a:xfrm flipH="1">
          <a:off x="5429250" y="1733550"/>
          <a:ext cx="2276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1</xdr:col>
      <xdr:colOff>57150</xdr:colOff>
      <xdr:row>4</xdr:row>
      <xdr:rowOff>219075</xdr:rowOff>
    </xdr:from>
    <xdr:to>
      <xdr:col>3</xdr:col>
      <xdr:colOff>361950</xdr:colOff>
      <xdr:row>4</xdr:row>
      <xdr:rowOff>219075</xdr:rowOff>
    </xdr:to>
    <xdr:sp>
      <xdr:nvSpPr>
        <xdr:cNvPr id="7" name="Line 27"/>
        <xdr:cNvSpPr>
          <a:spLocks/>
        </xdr:cNvSpPr>
      </xdr:nvSpPr>
      <xdr:spPr>
        <a:xfrm flipH="1">
          <a:off x="5381625" y="1409700"/>
          <a:ext cx="2381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8</xdr:col>
      <xdr:colOff>781050</xdr:colOff>
      <xdr:row>4</xdr:row>
      <xdr:rowOff>238125</xdr:rowOff>
    </xdr:from>
    <xdr:to>
      <xdr:col>10</xdr:col>
      <xdr:colOff>933450</xdr:colOff>
      <xdr:row>4</xdr:row>
      <xdr:rowOff>238125</xdr:rowOff>
    </xdr:to>
    <xdr:sp>
      <xdr:nvSpPr>
        <xdr:cNvPr id="8" name="Line 28"/>
        <xdr:cNvSpPr>
          <a:spLocks/>
        </xdr:cNvSpPr>
      </xdr:nvSpPr>
      <xdr:spPr>
        <a:xfrm flipV="1">
          <a:off x="12934950" y="1428750"/>
          <a:ext cx="2276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xdr:row>
      <xdr:rowOff>76200</xdr:rowOff>
    </xdr:from>
    <xdr:to>
      <xdr:col>2</xdr:col>
      <xdr:colOff>266700</xdr:colOff>
      <xdr:row>4</xdr:row>
      <xdr:rowOff>76200</xdr:rowOff>
    </xdr:to>
    <xdr:pic>
      <xdr:nvPicPr>
        <xdr:cNvPr id="1" name="Picture 24"/>
        <xdr:cNvPicPr preferRelativeResize="1">
          <a:picLocks noChangeAspect="1"/>
        </xdr:cNvPicPr>
      </xdr:nvPicPr>
      <xdr:blipFill>
        <a:blip r:embed="rId1"/>
        <a:stretch>
          <a:fillRect/>
        </a:stretch>
      </xdr:blipFill>
      <xdr:spPr>
        <a:xfrm>
          <a:off x="171450" y="419100"/>
          <a:ext cx="1085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A2:AI69"/>
  <sheetViews>
    <sheetView view="pageBreakPreview" zoomScale="75" zoomScaleNormal="75" zoomScaleSheetLayoutView="75" zoomScalePageLayoutView="0" workbookViewId="0" topLeftCell="A34">
      <selection activeCell="AS62" sqref="AS62"/>
    </sheetView>
  </sheetViews>
  <sheetFormatPr defaultColWidth="9.140625" defaultRowHeight="13.5"/>
  <cols>
    <col min="1" max="1" width="4.140625" style="1" customWidth="1"/>
    <col min="2" max="2" width="1.7109375" style="1" customWidth="1"/>
    <col min="3" max="3" width="73.7109375" style="1" bestFit="1" customWidth="1"/>
    <col min="4" max="4" width="19.8515625" style="1" customWidth="1"/>
    <col min="5" max="5" width="20.8515625" style="1" customWidth="1"/>
    <col min="6" max="6" width="20.7109375" style="1" customWidth="1"/>
    <col min="7" max="7" width="20.421875" style="1" customWidth="1"/>
    <col min="8" max="8" width="20.57421875" style="1" hidden="1" customWidth="1"/>
    <col min="9" max="10" width="16.421875" style="1" hidden="1" customWidth="1"/>
    <col min="11" max="11" width="12.28125" style="14" hidden="1" customWidth="1"/>
    <col min="12" max="12" width="16.140625" style="14" hidden="1" customWidth="1"/>
    <col min="13" max="14" width="15.8515625" style="1" hidden="1" customWidth="1"/>
    <col min="15" max="15" width="11.00390625" style="1" hidden="1" customWidth="1"/>
    <col min="16" max="16" width="10.28125" style="1" hidden="1" customWidth="1"/>
    <col min="17" max="17" width="5.28125" style="1" customWidth="1"/>
    <col min="18" max="18" width="15.140625" style="286" hidden="1" customWidth="1"/>
    <col min="19" max="19" width="13.57421875" style="286" hidden="1" customWidth="1"/>
    <col min="20" max="20" width="14.8515625" style="286" hidden="1" customWidth="1"/>
    <col min="21" max="21" width="17.28125" style="286" hidden="1" customWidth="1"/>
    <col min="22" max="22" width="15.28125" style="286" hidden="1" customWidth="1"/>
    <col min="23" max="23" width="16.57421875" style="286" hidden="1" customWidth="1"/>
    <col min="24" max="24" width="17.57421875" style="286" hidden="1" customWidth="1"/>
    <col min="25" max="25" width="0" style="286" hidden="1" customWidth="1"/>
    <col min="26" max="26" width="13.28125" style="286" hidden="1" customWidth="1"/>
    <col min="27" max="27" width="11.28125" style="286" hidden="1" customWidth="1"/>
    <col min="28" max="28" width="9.140625" style="286" hidden="1" customWidth="1"/>
    <col min="29" max="29" width="1.28515625" style="286" hidden="1" customWidth="1"/>
    <col min="30" max="30" width="15.8515625" style="287" hidden="1" customWidth="1"/>
    <col min="31" max="31" width="12.7109375" style="286" hidden="1" customWidth="1"/>
    <col min="32" max="32" width="3.00390625" style="286" hidden="1" customWidth="1"/>
    <col min="33" max="33" width="9.140625" style="286" hidden="1" customWidth="1"/>
    <col min="34" max="35" width="0" style="286" hidden="1" customWidth="1"/>
    <col min="36" max="64" width="9.140625" style="286" customWidth="1"/>
    <col min="65" max="16384" width="9.140625" style="1" customWidth="1"/>
  </cols>
  <sheetData>
    <row r="1" ht="15.75"/>
    <row r="2" ht="15.75">
      <c r="M2" s="8"/>
    </row>
    <row r="3" ht="15.75"/>
    <row r="4" ht="5.25" customHeight="1"/>
    <row r="5" spans="1:10" ht="20.25">
      <c r="A5" s="559" t="s">
        <v>113</v>
      </c>
      <c r="B5" s="559"/>
      <c r="C5" s="559"/>
      <c r="D5" s="559"/>
      <c r="E5" s="559"/>
      <c r="F5" s="559"/>
      <c r="G5" s="559"/>
      <c r="H5" s="7"/>
      <c r="I5" s="7"/>
      <c r="J5" s="7"/>
    </row>
    <row r="6" spans="1:10" ht="20.25">
      <c r="A6" s="559" t="s">
        <v>114</v>
      </c>
      <c r="B6" s="559"/>
      <c r="C6" s="559"/>
      <c r="D6" s="559"/>
      <c r="E6" s="559"/>
      <c r="F6" s="559"/>
      <c r="G6" s="559"/>
      <c r="H6" s="7"/>
      <c r="I6" s="7"/>
      <c r="J6" s="7"/>
    </row>
    <row r="7" spans="1:22" ht="20.25">
      <c r="A7" s="61"/>
      <c r="B7" s="61"/>
      <c r="C7" s="61"/>
      <c r="D7" s="61"/>
      <c r="E7" s="61"/>
      <c r="F7" s="61"/>
      <c r="G7" s="61"/>
      <c r="H7" s="7"/>
      <c r="I7" s="7"/>
      <c r="J7" s="7"/>
      <c r="U7" s="410"/>
      <c r="V7" s="410"/>
    </row>
    <row r="8" spans="1:7" ht="9.75" customHeight="1">
      <c r="A8" s="62"/>
      <c r="B8" s="62"/>
      <c r="C8" s="62"/>
      <c r="D8" s="62"/>
      <c r="E8" s="62"/>
      <c r="F8" s="62"/>
      <c r="G8" s="62"/>
    </row>
    <row r="9" spans="1:10" ht="20.25">
      <c r="A9" s="559" t="s">
        <v>68</v>
      </c>
      <c r="B9" s="559"/>
      <c r="C9" s="559"/>
      <c r="D9" s="559"/>
      <c r="E9" s="559"/>
      <c r="F9" s="559"/>
      <c r="G9" s="559"/>
      <c r="H9" s="7"/>
      <c r="I9" s="7"/>
      <c r="J9" s="7"/>
    </row>
    <row r="10" spans="1:10" ht="20.25">
      <c r="A10" s="559" t="s">
        <v>401</v>
      </c>
      <c r="B10" s="559"/>
      <c r="C10" s="559"/>
      <c r="D10" s="559"/>
      <c r="E10" s="559"/>
      <c r="F10" s="559"/>
      <c r="G10" s="559"/>
      <c r="H10" s="7"/>
      <c r="I10" s="7"/>
      <c r="J10" s="7"/>
    </row>
    <row r="11" spans="1:22" ht="20.25">
      <c r="A11" s="61"/>
      <c r="B11" s="61"/>
      <c r="C11" s="61"/>
      <c r="D11" s="61"/>
      <c r="E11" s="61"/>
      <c r="F11" s="61"/>
      <c r="G11" s="61"/>
      <c r="H11" s="7"/>
      <c r="I11" s="7"/>
      <c r="J11" s="7"/>
      <c r="U11" s="410"/>
      <c r="V11" s="410"/>
    </row>
    <row r="12" spans="1:7" ht="20.25" hidden="1">
      <c r="A12" s="62"/>
      <c r="B12" s="62"/>
      <c r="C12" s="62"/>
      <c r="D12" s="62"/>
      <c r="E12" s="62"/>
      <c r="F12" s="62"/>
      <c r="G12" s="62"/>
    </row>
    <row r="13" spans="1:7" ht="20.25" hidden="1">
      <c r="A13" s="62"/>
      <c r="B13" s="62"/>
      <c r="C13" s="62"/>
      <c r="D13" s="62"/>
      <c r="E13" s="62"/>
      <c r="F13" s="62"/>
      <c r="G13" s="62"/>
    </row>
    <row r="14" spans="1:7" ht="39" customHeight="1" hidden="1">
      <c r="A14" s="62"/>
      <c r="B14" s="62"/>
      <c r="C14" s="560"/>
      <c r="D14" s="560"/>
      <c r="E14" s="560"/>
      <c r="F14" s="560"/>
      <c r="G14" s="560"/>
    </row>
    <row r="15" spans="1:7" ht="20.25" hidden="1">
      <c r="A15" s="62"/>
      <c r="B15" s="63"/>
      <c r="C15" s="62"/>
      <c r="D15" s="190"/>
      <c r="E15" s="190"/>
      <c r="F15" s="190"/>
      <c r="G15" s="190"/>
    </row>
    <row r="16" spans="1:7" ht="20.25">
      <c r="A16" s="63"/>
      <c r="B16" s="63"/>
      <c r="C16" s="62"/>
      <c r="D16" s="189"/>
      <c r="E16" s="189"/>
      <c r="F16" s="189"/>
      <c r="G16" s="189"/>
    </row>
    <row r="17" spans="1:24" ht="22.5" customHeight="1">
      <c r="A17" s="62"/>
      <c r="B17" s="62"/>
      <c r="C17" s="82" t="s">
        <v>184</v>
      </c>
      <c r="D17" s="563" t="s">
        <v>374</v>
      </c>
      <c r="E17" s="564"/>
      <c r="F17" s="563" t="s">
        <v>375</v>
      </c>
      <c r="G17" s="564"/>
      <c r="H17" s="10"/>
      <c r="I17" s="10"/>
      <c r="J17" s="10"/>
      <c r="S17" s="555">
        <v>40268</v>
      </c>
      <c r="T17" s="556"/>
      <c r="U17" s="569" t="s">
        <v>20</v>
      </c>
      <c r="V17" s="556"/>
      <c r="W17" s="569" t="s">
        <v>34</v>
      </c>
      <c r="X17" s="556"/>
    </row>
    <row r="18" spans="1:27" ht="21.75" customHeight="1">
      <c r="A18" s="62"/>
      <c r="B18" s="62"/>
      <c r="C18" s="62"/>
      <c r="D18" s="567" t="s">
        <v>395</v>
      </c>
      <c r="E18" s="566"/>
      <c r="F18" s="565" t="str">
        <f>D18</f>
        <v>30 June</v>
      </c>
      <c r="G18" s="566"/>
      <c r="H18" s="19"/>
      <c r="I18" s="19"/>
      <c r="J18" s="19"/>
      <c r="K18" s="24"/>
      <c r="L18" s="24"/>
      <c r="M18" s="1" t="s">
        <v>219</v>
      </c>
      <c r="S18" s="412"/>
      <c r="T18" s="413"/>
      <c r="U18" s="570">
        <v>40359</v>
      </c>
      <c r="V18" s="571"/>
      <c r="W18" s="570">
        <v>40451</v>
      </c>
      <c r="X18" s="571"/>
      <c r="Z18" s="568" t="s">
        <v>92</v>
      </c>
      <c r="AA18" s="568"/>
    </row>
    <row r="19" spans="1:35" ht="21.75" customHeight="1">
      <c r="A19" s="62"/>
      <c r="B19" s="62"/>
      <c r="C19" s="62"/>
      <c r="D19" s="386">
        <v>2011</v>
      </c>
      <c r="E19" s="386">
        <v>2010</v>
      </c>
      <c r="F19" s="386">
        <f>D19</f>
        <v>2011</v>
      </c>
      <c r="G19" s="414">
        <f>E19</f>
        <v>2010</v>
      </c>
      <c r="H19" s="10" t="s">
        <v>226</v>
      </c>
      <c r="I19" s="10" t="s">
        <v>222</v>
      </c>
      <c r="J19" s="10" t="s">
        <v>223</v>
      </c>
      <c r="K19" s="24" t="s">
        <v>220</v>
      </c>
      <c r="L19" s="25">
        <v>2005</v>
      </c>
      <c r="M19" s="7">
        <v>2006</v>
      </c>
      <c r="N19" s="7">
        <v>2006</v>
      </c>
      <c r="O19" s="7">
        <v>2005</v>
      </c>
      <c r="R19" s="410">
        <v>2011</v>
      </c>
      <c r="S19" s="411">
        <v>2009</v>
      </c>
      <c r="T19" s="415">
        <v>2008</v>
      </c>
      <c r="U19" s="411">
        <v>2009</v>
      </c>
      <c r="V19" s="415">
        <v>2008</v>
      </c>
      <c r="W19" s="411"/>
      <c r="X19" s="557" t="s">
        <v>185</v>
      </c>
      <c r="Z19" s="286">
        <v>2008</v>
      </c>
      <c r="AA19" s="286">
        <v>2007</v>
      </c>
      <c r="AD19" s="288" t="s">
        <v>228</v>
      </c>
      <c r="AE19" s="289"/>
      <c r="AI19" s="290"/>
    </row>
    <row r="20" spans="1:35" ht="9.75" customHeight="1">
      <c r="A20" s="62"/>
      <c r="B20" s="62"/>
      <c r="C20" s="62"/>
      <c r="D20" s="390"/>
      <c r="E20" s="390"/>
      <c r="F20" s="390"/>
      <c r="G20" s="416"/>
      <c r="H20" s="10"/>
      <c r="I20" s="10"/>
      <c r="J20" s="10"/>
      <c r="K20" s="24"/>
      <c r="L20" s="26" t="s">
        <v>185</v>
      </c>
      <c r="M20" s="23" t="s">
        <v>225</v>
      </c>
      <c r="N20" s="23" t="s">
        <v>224</v>
      </c>
      <c r="S20" s="417"/>
      <c r="T20" s="292"/>
      <c r="U20" s="417"/>
      <c r="V20" s="292"/>
      <c r="W20" s="417"/>
      <c r="X20" s="558"/>
      <c r="Z20" s="286" t="s">
        <v>36</v>
      </c>
      <c r="AA20" s="286" t="s">
        <v>36</v>
      </c>
      <c r="AD20" s="291">
        <v>2006</v>
      </c>
      <c r="AE20" s="292" t="s">
        <v>229</v>
      </c>
      <c r="AI20" s="290"/>
    </row>
    <row r="21" spans="1:35" ht="9" customHeight="1">
      <c r="A21" s="62"/>
      <c r="B21" s="62"/>
      <c r="C21" s="62"/>
      <c r="D21" s="71"/>
      <c r="E21" s="71"/>
      <c r="F21" s="71"/>
      <c r="G21" s="75"/>
      <c r="H21" s="3"/>
      <c r="I21" s="3"/>
      <c r="J21" s="3"/>
      <c r="L21" s="27"/>
      <c r="M21" s="9"/>
      <c r="N21" s="9"/>
      <c r="S21" s="290"/>
      <c r="T21" s="418"/>
      <c r="U21" s="290"/>
      <c r="V21" s="418"/>
      <c r="W21" s="290"/>
      <c r="X21" s="418"/>
      <c r="AD21" s="293"/>
      <c r="AI21" s="290"/>
    </row>
    <row r="22" spans="1:35" ht="20.25">
      <c r="A22" s="78"/>
      <c r="B22" s="78"/>
      <c r="C22" s="62" t="s">
        <v>143</v>
      </c>
      <c r="D22" s="83">
        <f>F22-397688</f>
        <v>415423</v>
      </c>
      <c r="E22" s="84">
        <v>422978</v>
      </c>
      <c r="F22" s="83">
        <v>813111</v>
      </c>
      <c r="G22" s="84">
        <v>791661</v>
      </c>
      <c r="H22" s="11">
        <f>I22-K22</f>
        <v>302399</v>
      </c>
      <c r="I22" s="11">
        <v>798872</v>
      </c>
      <c r="J22" s="11">
        <v>611080</v>
      </c>
      <c r="K22" s="28">
        <v>496473</v>
      </c>
      <c r="L22" s="27">
        <v>412137</v>
      </c>
      <c r="M22" s="4">
        <f>F22-D22</f>
        <v>397688</v>
      </c>
      <c r="N22" s="4">
        <v>496473</v>
      </c>
      <c r="O22" s="3">
        <v>168482</v>
      </c>
      <c r="P22" s="6">
        <f>E22+O22</f>
        <v>591460</v>
      </c>
      <c r="R22" s="294">
        <f>F22-W22-D22</f>
        <v>397688</v>
      </c>
      <c r="S22" s="302">
        <v>368683</v>
      </c>
      <c r="T22" s="302"/>
      <c r="U22" s="419"/>
      <c r="V22" s="302"/>
      <c r="W22" s="419"/>
      <c r="X22" s="302"/>
      <c r="Z22" s="294">
        <f>D22+S22-F22</f>
        <v>-29005</v>
      </c>
      <c r="AA22" s="294">
        <f>E22+T22-G22</f>
        <v>-368683</v>
      </c>
      <c r="AD22" s="295">
        <v>1110060</v>
      </c>
      <c r="AE22" s="296">
        <f>F22-AD22</f>
        <v>-296949</v>
      </c>
      <c r="AI22" s="290"/>
    </row>
    <row r="23" spans="1:35" ht="20.25">
      <c r="A23" s="78"/>
      <c r="B23" s="78"/>
      <c r="C23" s="62" t="s">
        <v>173</v>
      </c>
      <c r="D23" s="85">
        <f>F23+343211</f>
        <v>-346603</v>
      </c>
      <c r="E23" s="85">
        <v>-365793</v>
      </c>
      <c r="F23" s="85">
        <v>-689814</v>
      </c>
      <c r="G23" s="85">
        <v>-697153</v>
      </c>
      <c r="H23" s="11">
        <f>I23-K23</f>
        <v>286293</v>
      </c>
      <c r="I23" s="11">
        <v>662148</v>
      </c>
      <c r="J23" s="11">
        <v>509964</v>
      </c>
      <c r="K23" s="28">
        <v>375855</v>
      </c>
      <c r="L23" s="27">
        <v>312737</v>
      </c>
      <c r="M23" s="4">
        <f aca="true" t="shared" si="0" ref="M23:M54">F23-D23</f>
        <v>-343211</v>
      </c>
      <c r="N23" s="4">
        <v>375855</v>
      </c>
      <c r="O23" s="11">
        <v>131865</v>
      </c>
      <c r="P23" s="6">
        <f aca="true" t="shared" si="1" ref="P23:P54">E23+O23</f>
        <v>-233928</v>
      </c>
      <c r="R23" s="294">
        <f aca="true" t="shared" si="2" ref="R23:R64">F23-W23-D23</f>
        <v>-343211</v>
      </c>
      <c r="S23" s="420">
        <v>-331360</v>
      </c>
      <c r="T23" s="298"/>
      <c r="U23" s="420"/>
      <c r="V23" s="298"/>
      <c r="W23" s="420"/>
      <c r="X23" s="298"/>
      <c r="Z23" s="294">
        <f aca="true" t="shared" si="3" ref="Z23:Z64">D23+S23-F23</f>
        <v>11851</v>
      </c>
      <c r="AA23" s="294">
        <f aca="true" t="shared" si="4" ref="AA23:AA64">E23+T23-G23</f>
        <v>331360</v>
      </c>
      <c r="AD23" s="297">
        <v>926849</v>
      </c>
      <c r="AE23" s="298">
        <f>F23-AD23</f>
        <v>-1616663</v>
      </c>
      <c r="AI23" s="290"/>
    </row>
    <row r="24" spans="1:35" ht="6.75" customHeight="1">
      <c r="A24" s="78"/>
      <c r="B24" s="78"/>
      <c r="C24" s="62"/>
      <c r="D24" s="83"/>
      <c r="E24" s="83"/>
      <c r="F24" s="83"/>
      <c r="G24" s="84"/>
      <c r="H24" s="11"/>
      <c r="I24" s="11"/>
      <c r="J24" s="11"/>
      <c r="K24" s="28"/>
      <c r="L24" s="27"/>
      <c r="M24" s="4"/>
      <c r="N24" s="4"/>
      <c r="O24" s="11"/>
      <c r="P24" s="6">
        <f t="shared" si="1"/>
        <v>0</v>
      </c>
      <c r="R24" s="294">
        <f t="shared" si="2"/>
        <v>0</v>
      </c>
      <c r="S24" s="421"/>
      <c r="T24" s="302"/>
      <c r="U24" s="421"/>
      <c r="V24" s="302"/>
      <c r="W24" s="421"/>
      <c r="X24" s="302"/>
      <c r="Z24" s="294">
        <f t="shared" si="3"/>
        <v>0</v>
      </c>
      <c r="AA24" s="294">
        <f t="shared" si="4"/>
        <v>0</v>
      </c>
      <c r="AD24" s="299"/>
      <c r="AE24" s="300"/>
      <c r="AI24" s="290"/>
    </row>
    <row r="25" spans="1:35" ht="20.25">
      <c r="A25" s="78"/>
      <c r="B25" s="78"/>
      <c r="C25" s="63" t="s">
        <v>207</v>
      </c>
      <c r="D25" s="87">
        <f>SUM(D22:D23)</f>
        <v>68820</v>
      </c>
      <c r="E25" s="87">
        <f>SUM(E22:E23)</f>
        <v>57185</v>
      </c>
      <c r="F25" s="87">
        <f>SUM(F22:F23)</f>
        <v>123297</v>
      </c>
      <c r="G25" s="88">
        <f>SUM(G22:G23)</f>
        <v>94508</v>
      </c>
      <c r="H25" s="11">
        <f>I25-K25</f>
        <v>16106</v>
      </c>
      <c r="I25" s="12">
        <v>136724</v>
      </c>
      <c r="J25" s="12">
        <v>101116</v>
      </c>
      <c r="K25" s="28">
        <v>120618</v>
      </c>
      <c r="L25" s="27">
        <v>99400</v>
      </c>
      <c r="M25" s="4">
        <f t="shared" si="0"/>
        <v>54477</v>
      </c>
      <c r="N25" s="4">
        <v>120618</v>
      </c>
      <c r="O25" s="12">
        <f>O22-O23</f>
        <v>36617</v>
      </c>
      <c r="P25" s="6">
        <f t="shared" si="1"/>
        <v>93802</v>
      </c>
      <c r="R25" s="294">
        <f>SUM(R22:R23)</f>
        <v>54477</v>
      </c>
      <c r="S25" s="307">
        <f>SUM(S22:S23)</f>
        <v>37323</v>
      </c>
      <c r="T25" s="301"/>
      <c r="U25" s="307"/>
      <c r="V25" s="301"/>
      <c r="W25" s="307"/>
      <c r="X25" s="301"/>
      <c r="Z25" s="294">
        <f t="shared" si="3"/>
        <v>-17154</v>
      </c>
      <c r="AA25" s="294">
        <f t="shared" si="4"/>
        <v>-37323</v>
      </c>
      <c r="AD25" s="301">
        <f>AD22-AD23</f>
        <v>183211</v>
      </c>
      <c r="AE25" s="301">
        <f>AE22-AE23</f>
        <v>1319714</v>
      </c>
      <c r="AI25" s="290"/>
    </row>
    <row r="26" spans="1:35" ht="8.25" customHeight="1">
      <c r="A26" s="89"/>
      <c r="B26" s="89"/>
      <c r="C26" s="77"/>
      <c r="D26" s="87"/>
      <c r="E26" s="83"/>
      <c r="F26" s="87"/>
      <c r="G26" s="84"/>
      <c r="H26" s="11"/>
      <c r="I26" s="11"/>
      <c r="J26" s="11"/>
      <c r="K26" s="28"/>
      <c r="L26" s="27"/>
      <c r="M26" s="4"/>
      <c r="N26" s="4"/>
      <c r="O26" s="11"/>
      <c r="P26" s="6">
        <f t="shared" si="1"/>
        <v>0</v>
      </c>
      <c r="R26" s="294">
        <f t="shared" si="2"/>
        <v>0</v>
      </c>
      <c r="S26" s="307"/>
      <c r="T26" s="302"/>
      <c r="U26" s="307"/>
      <c r="V26" s="302"/>
      <c r="W26" s="307"/>
      <c r="X26" s="302"/>
      <c r="Z26" s="294">
        <f t="shared" si="3"/>
        <v>0</v>
      </c>
      <c r="AA26" s="294">
        <f t="shared" si="4"/>
        <v>0</v>
      </c>
      <c r="AD26" s="299"/>
      <c r="AE26" s="300"/>
      <c r="AI26" s="290"/>
    </row>
    <row r="27" spans="1:35" ht="20.25">
      <c r="A27" s="89"/>
      <c r="B27" s="89"/>
      <c r="C27" s="77" t="s">
        <v>180</v>
      </c>
      <c r="D27" s="83">
        <f>F27-192</f>
        <v>804</v>
      </c>
      <c r="E27" s="84">
        <v>1280</v>
      </c>
      <c r="F27" s="83">
        <v>996</v>
      </c>
      <c r="G27" s="84">
        <v>3400</v>
      </c>
      <c r="H27" s="11">
        <f>I27-K27</f>
        <v>15925</v>
      </c>
      <c r="I27" s="11">
        <f>4310+62106+42</f>
        <v>66458</v>
      </c>
      <c r="J27" s="11">
        <f>51+49206</f>
        <v>49257</v>
      </c>
      <c r="K27" s="28">
        <v>50533</v>
      </c>
      <c r="L27" s="27">
        <v>2303</v>
      </c>
      <c r="M27" s="4">
        <f t="shared" si="0"/>
        <v>192</v>
      </c>
      <c r="N27" s="4">
        <v>50533</v>
      </c>
      <c r="O27" s="11">
        <f>(50-33)+501</f>
        <v>518</v>
      </c>
      <c r="P27" s="6">
        <f t="shared" si="1"/>
        <v>1798</v>
      </c>
      <c r="R27" s="294">
        <f t="shared" si="2"/>
        <v>192</v>
      </c>
      <c r="S27" s="302">
        <v>2120</v>
      </c>
      <c r="T27" s="302"/>
      <c r="U27" s="302"/>
      <c r="V27" s="302"/>
      <c r="W27" s="302"/>
      <c r="X27" s="302"/>
      <c r="Z27" s="294">
        <f t="shared" si="3"/>
        <v>1928</v>
      </c>
      <c r="AA27" s="294">
        <f t="shared" si="4"/>
        <v>-2120</v>
      </c>
      <c r="AC27" s="290"/>
      <c r="AD27" s="302">
        <f>6818+62100+558+15</f>
        <v>69491</v>
      </c>
      <c r="AE27" s="302">
        <f>F27-AD27</f>
        <v>-68495</v>
      </c>
      <c r="AI27" s="290"/>
    </row>
    <row r="28" spans="1:35" ht="20.25">
      <c r="A28" s="78"/>
      <c r="B28" s="78"/>
      <c r="C28" s="62" t="s">
        <v>208</v>
      </c>
      <c r="D28" s="83">
        <f>F28+11160</f>
        <v>-11487</v>
      </c>
      <c r="E28" s="84">
        <v>-11152</v>
      </c>
      <c r="F28" s="83">
        <v>-22647</v>
      </c>
      <c r="G28" s="84">
        <v>-20048</v>
      </c>
      <c r="H28" s="11">
        <f>I28-K28</f>
        <v>-500</v>
      </c>
      <c r="I28" s="11">
        <v>-14809</v>
      </c>
      <c r="J28" s="11">
        <v>-6196</v>
      </c>
      <c r="K28" s="28">
        <v>-14309</v>
      </c>
      <c r="L28" s="27">
        <v>-10056</v>
      </c>
      <c r="M28" s="4">
        <f t="shared" si="0"/>
        <v>-11160</v>
      </c>
      <c r="N28" s="4">
        <v>-14309</v>
      </c>
      <c r="O28" s="11">
        <v>-4863</v>
      </c>
      <c r="P28" s="6">
        <f t="shared" si="1"/>
        <v>-16015</v>
      </c>
      <c r="R28" s="294">
        <f t="shared" si="2"/>
        <v>-11160</v>
      </c>
      <c r="S28" s="302">
        <v>-8896</v>
      </c>
      <c r="T28" s="302"/>
      <c r="U28" s="302"/>
      <c r="V28" s="302"/>
      <c r="W28" s="302"/>
      <c r="X28" s="302"/>
      <c r="Z28" s="294">
        <f>D28+S28-F28</f>
        <v>2264</v>
      </c>
      <c r="AA28" s="294">
        <f t="shared" si="4"/>
        <v>8896</v>
      </c>
      <c r="AD28" s="302">
        <v>-20823</v>
      </c>
      <c r="AE28" s="302">
        <f>F28-AD28</f>
        <v>-1824</v>
      </c>
      <c r="AI28" s="290"/>
    </row>
    <row r="29" spans="1:35" ht="20.25">
      <c r="A29" s="78"/>
      <c r="B29" s="78"/>
      <c r="C29" s="62" t="s">
        <v>209</v>
      </c>
      <c r="D29" s="83">
        <f>F29+18064</f>
        <v>-22058</v>
      </c>
      <c r="E29" s="84">
        <v>-20502</v>
      </c>
      <c r="F29" s="83">
        <v>-40122</v>
      </c>
      <c r="G29" s="84">
        <v>-41565</v>
      </c>
      <c r="H29" s="11">
        <f>I29-K29</f>
        <v>-14298</v>
      </c>
      <c r="I29" s="11">
        <v>-40492</v>
      </c>
      <c r="J29" s="11">
        <v>-29152</v>
      </c>
      <c r="K29" s="28">
        <v>-26194</v>
      </c>
      <c r="L29" s="27">
        <v>-20357</v>
      </c>
      <c r="M29" s="4">
        <f t="shared" si="0"/>
        <v>-18064</v>
      </c>
      <c r="N29" s="4">
        <v>-26194</v>
      </c>
      <c r="O29" s="11">
        <v>-12173</v>
      </c>
      <c r="P29" s="6">
        <f t="shared" si="1"/>
        <v>-32675</v>
      </c>
      <c r="R29" s="294">
        <f t="shared" si="2"/>
        <v>-18064</v>
      </c>
      <c r="S29" s="303">
        <v>-21063</v>
      </c>
      <c r="T29" s="303"/>
      <c r="U29" s="303"/>
      <c r="V29" s="302"/>
      <c r="W29" s="303"/>
      <c r="X29" s="302"/>
      <c r="Z29" s="294">
        <f t="shared" si="3"/>
        <v>-2999</v>
      </c>
      <c r="AA29" s="294">
        <f t="shared" si="4"/>
        <v>21063</v>
      </c>
      <c r="AD29" s="303">
        <v>-41347</v>
      </c>
      <c r="AE29" s="302">
        <f>F29-AD29</f>
        <v>1225</v>
      </c>
      <c r="AI29" s="290"/>
    </row>
    <row r="30" spans="1:31" ht="20.25">
      <c r="A30" s="78"/>
      <c r="B30" s="78"/>
      <c r="C30" s="62" t="s">
        <v>210</v>
      </c>
      <c r="D30" s="83">
        <f>F30+3903</f>
        <v>-5493</v>
      </c>
      <c r="E30" s="84">
        <v>-4588</v>
      </c>
      <c r="F30" s="83">
        <f>-6441-2955</f>
        <v>-9396</v>
      </c>
      <c r="G30" s="84">
        <v>-5061</v>
      </c>
      <c r="H30" s="11">
        <f>I30-K30</f>
        <v>22845</v>
      </c>
      <c r="I30" s="11">
        <v>-19899</v>
      </c>
      <c r="J30" s="11">
        <v>-18277</v>
      </c>
      <c r="K30" s="28">
        <v>-42744</v>
      </c>
      <c r="L30" s="27">
        <v>-43544</v>
      </c>
      <c r="M30" s="4">
        <f t="shared" si="0"/>
        <v>-3903</v>
      </c>
      <c r="N30" s="4">
        <v>-42744</v>
      </c>
      <c r="O30" s="11">
        <v>-9902</v>
      </c>
      <c r="P30" s="6">
        <f t="shared" si="1"/>
        <v>-14490</v>
      </c>
      <c r="R30" s="294">
        <f t="shared" si="2"/>
        <v>-3903</v>
      </c>
      <c r="S30" s="302">
        <v>-473</v>
      </c>
      <c r="T30" s="302"/>
      <c r="U30" s="302"/>
      <c r="V30" s="302"/>
      <c r="W30" s="302"/>
      <c r="X30" s="302"/>
      <c r="Z30" s="294">
        <f t="shared" si="3"/>
        <v>3430</v>
      </c>
      <c r="AA30" s="294">
        <f t="shared" si="4"/>
        <v>473</v>
      </c>
      <c r="AD30" s="302">
        <f>-44648-1419-3286-2</f>
        <v>-49355</v>
      </c>
      <c r="AE30" s="302">
        <f>F30-AD30</f>
        <v>39959</v>
      </c>
    </row>
    <row r="31" spans="1:31" ht="9.75" customHeight="1">
      <c r="A31" s="78"/>
      <c r="B31" s="78"/>
      <c r="C31" s="62"/>
      <c r="D31" s="86"/>
      <c r="E31" s="86"/>
      <c r="F31" s="86"/>
      <c r="G31" s="85"/>
      <c r="H31" s="11"/>
      <c r="I31" s="11"/>
      <c r="J31" s="11"/>
      <c r="K31" s="28"/>
      <c r="L31" s="27"/>
      <c r="M31" s="4"/>
      <c r="N31" s="4"/>
      <c r="O31" s="11"/>
      <c r="P31" s="6">
        <f t="shared" si="1"/>
        <v>0</v>
      </c>
      <c r="R31" s="294">
        <f t="shared" si="2"/>
        <v>0</v>
      </c>
      <c r="S31" s="420"/>
      <c r="T31" s="298"/>
      <c r="U31" s="420"/>
      <c r="V31" s="298"/>
      <c r="W31" s="420"/>
      <c r="X31" s="298"/>
      <c r="Z31" s="294">
        <f t="shared" si="3"/>
        <v>0</v>
      </c>
      <c r="AA31" s="294">
        <f t="shared" si="4"/>
        <v>0</v>
      </c>
      <c r="AD31" s="297"/>
      <c r="AE31" s="304"/>
    </row>
    <row r="32" spans="1:31" ht="25.5" customHeight="1">
      <c r="A32" s="78"/>
      <c r="B32" s="78"/>
      <c r="C32" s="90" t="s">
        <v>15</v>
      </c>
      <c r="D32" s="83">
        <f>SUM(D25:D31)</f>
        <v>30586</v>
      </c>
      <c r="E32" s="83">
        <f>SUM(E25:E31)</f>
        <v>22223</v>
      </c>
      <c r="F32" s="83">
        <f>SUM(F25:F31)</f>
        <v>52128</v>
      </c>
      <c r="G32" s="84">
        <f>SUM(G25:G31)</f>
        <v>31234</v>
      </c>
      <c r="H32" s="11">
        <f>I32-K32</f>
        <v>40078</v>
      </c>
      <c r="I32" s="11">
        <v>127982</v>
      </c>
      <c r="J32" s="16">
        <f>SUM(J25:J31)</f>
        <v>96748</v>
      </c>
      <c r="K32" s="28">
        <v>87904</v>
      </c>
      <c r="L32" s="27">
        <v>27746</v>
      </c>
      <c r="M32" s="4">
        <f t="shared" si="0"/>
        <v>21542</v>
      </c>
      <c r="N32" s="4">
        <v>87904</v>
      </c>
      <c r="O32" s="11">
        <f>SUM(O25:O31)</f>
        <v>10197</v>
      </c>
      <c r="P32" s="6">
        <f t="shared" si="1"/>
        <v>32420</v>
      </c>
      <c r="R32" s="294">
        <f t="shared" si="2"/>
        <v>21542</v>
      </c>
      <c r="S32" s="421">
        <f>SUM(S25:S31)</f>
        <v>9011</v>
      </c>
      <c r="T32" s="302"/>
      <c r="U32" s="421"/>
      <c r="V32" s="302"/>
      <c r="W32" s="421"/>
      <c r="X32" s="302"/>
      <c r="Z32" s="294">
        <f t="shared" si="3"/>
        <v>-12531</v>
      </c>
      <c r="AA32" s="294">
        <f t="shared" si="4"/>
        <v>-9011</v>
      </c>
      <c r="AD32" s="302">
        <f>SUM(AD25:AD31)</f>
        <v>141177</v>
      </c>
      <c r="AE32" s="302">
        <f>SUM(AE25:AE31)</f>
        <v>1290579</v>
      </c>
    </row>
    <row r="33" spans="1:31" ht="40.5">
      <c r="A33" s="554"/>
      <c r="B33" s="554"/>
      <c r="C33" s="101" t="s">
        <v>100</v>
      </c>
      <c r="D33" s="83">
        <f>F33-645</f>
        <v>508</v>
      </c>
      <c r="E33" s="84">
        <v>582</v>
      </c>
      <c r="F33" s="83">
        <v>1153</v>
      </c>
      <c r="G33" s="84">
        <v>1151</v>
      </c>
      <c r="H33" s="11"/>
      <c r="I33" s="11"/>
      <c r="J33" s="11"/>
      <c r="K33" s="28"/>
      <c r="L33" s="27"/>
      <c r="M33" s="4"/>
      <c r="N33" s="4"/>
      <c r="O33" s="11"/>
      <c r="P33" s="6" t="e">
        <f>#REF!+O33</f>
        <v>#REF!</v>
      </c>
      <c r="R33" s="294">
        <f>F33-W33-D33</f>
        <v>645</v>
      </c>
      <c r="S33" s="422">
        <v>569</v>
      </c>
      <c r="T33" s="422"/>
      <c r="U33" s="421"/>
      <c r="V33" s="302"/>
      <c r="W33" s="421"/>
      <c r="X33" s="302"/>
      <c r="Z33" s="294">
        <f t="shared" si="3"/>
        <v>-76</v>
      </c>
      <c r="AA33" s="294">
        <f t="shared" si="4"/>
        <v>-569</v>
      </c>
      <c r="AD33" s="299"/>
      <c r="AE33" s="300"/>
    </row>
    <row r="34" spans="1:31" ht="6.75" customHeight="1">
      <c r="A34" s="554"/>
      <c r="B34" s="554"/>
      <c r="C34" s="101"/>
      <c r="D34" s="83"/>
      <c r="E34" s="84"/>
      <c r="F34" s="83"/>
      <c r="G34" s="84"/>
      <c r="H34" s="11">
        <f>I34-K34</f>
        <v>348</v>
      </c>
      <c r="I34" s="11">
        <v>749</v>
      </c>
      <c r="J34" s="11">
        <v>2223</v>
      </c>
      <c r="K34" s="28">
        <v>401</v>
      </c>
      <c r="L34" s="27">
        <v>230</v>
      </c>
      <c r="M34" s="4">
        <f>F33-D33</f>
        <v>645</v>
      </c>
      <c r="N34" s="4">
        <v>401</v>
      </c>
      <c r="O34" s="11">
        <v>152</v>
      </c>
      <c r="P34" s="6">
        <f>E33+O34</f>
        <v>734</v>
      </c>
      <c r="R34" s="294">
        <f t="shared" si="2"/>
        <v>0</v>
      </c>
      <c r="S34" s="422"/>
      <c r="T34" s="422"/>
      <c r="U34" s="421"/>
      <c r="V34" s="302"/>
      <c r="W34" s="421"/>
      <c r="X34" s="302"/>
      <c r="Z34" s="294">
        <f t="shared" si="3"/>
        <v>0</v>
      </c>
      <c r="AA34" s="294">
        <f t="shared" si="4"/>
        <v>0</v>
      </c>
      <c r="AD34" s="302">
        <v>926</v>
      </c>
      <c r="AE34" s="302">
        <f>F33-AD34</f>
        <v>227</v>
      </c>
    </row>
    <row r="35" spans="1:31" ht="20.25">
      <c r="A35" s="78"/>
      <c r="B35" s="78"/>
      <c r="C35" s="64" t="s">
        <v>9</v>
      </c>
      <c r="D35" s="83">
        <f>F35-937</f>
        <v>1313</v>
      </c>
      <c r="E35" s="84">
        <v>1061</v>
      </c>
      <c r="F35" s="83">
        <v>2250</v>
      </c>
      <c r="G35" s="84">
        <v>1944</v>
      </c>
      <c r="H35" s="11">
        <f>I35-K35</f>
        <v>2237</v>
      </c>
      <c r="I35" s="11">
        <v>6551</v>
      </c>
      <c r="J35" s="11">
        <v>10650</v>
      </c>
      <c r="K35" s="28">
        <v>4314</v>
      </c>
      <c r="L35" s="27">
        <v>6126.56</v>
      </c>
      <c r="M35" s="4">
        <f t="shared" si="0"/>
        <v>937</v>
      </c>
      <c r="N35" s="4">
        <v>4314</v>
      </c>
      <c r="O35" s="11">
        <v>387</v>
      </c>
      <c r="P35" s="6">
        <f t="shared" si="1"/>
        <v>1448</v>
      </c>
      <c r="R35" s="294">
        <f>F35-W35-D35</f>
        <v>937</v>
      </c>
      <c r="S35" s="421">
        <v>883</v>
      </c>
      <c r="T35" s="302"/>
      <c r="U35" s="421"/>
      <c r="V35" s="302"/>
      <c r="W35" s="421"/>
      <c r="X35" s="302"/>
      <c r="Z35" s="294">
        <f t="shared" si="3"/>
        <v>-54</v>
      </c>
      <c r="AA35" s="294">
        <f t="shared" si="4"/>
        <v>-883</v>
      </c>
      <c r="AD35" s="302">
        <f>11154-4</f>
        <v>11150</v>
      </c>
      <c r="AE35" s="302">
        <f>F35-AD35</f>
        <v>-8900</v>
      </c>
    </row>
    <row r="36" spans="1:31" ht="20.25">
      <c r="A36" s="78"/>
      <c r="B36" s="78"/>
      <c r="C36" s="64" t="s">
        <v>8</v>
      </c>
      <c r="D36" s="83">
        <f>F36+8554</f>
        <v>-12061</v>
      </c>
      <c r="E36" s="84">
        <v>-10163</v>
      </c>
      <c r="F36" s="83">
        <v>-20615</v>
      </c>
      <c r="G36" s="84">
        <v>-17565</v>
      </c>
      <c r="H36" s="11">
        <f>I36-K36</f>
        <v>-4123.87</v>
      </c>
      <c r="I36" s="11">
        <v>-12074</v>
      </c>
      <c r="J36" s="11">
        <v>-8460</v>
      </c>
      <c r="K36" s="28">
        <v>-7950.13</v>
      </c>
      <c r="L36" s="27">
        <v>-5600.53</v>
      </c>
      <c r="M36" s="4"/>
      <c r="N36" s="4"/>
      <c r="O36" s="11"/>
      <c r="P36" s="6"/>
      <c r="R36" s="294">
        <f>F36-W36-D36</f>
        <v>-8554</v>
      </c>
      <c r="S36" s="421">
        <v>-7402</v>
      </c>
      <c r="T36" s="302"/>
      <c r="U36" s="421"/>
      <c r="V36" s="302"/>
      <c r="W36" s="421"/>
      <c r="X36" s="302"/>
      <c r="Z36" s="294">
        <f t="shared" si="3"/>
        <v>1152</v>
      </c>
      <c r="AA36" s="294">
        <f t="shared" si="4"/>
        <v>7402</v>
      </c>
      <c r="AD36" s="302">
        <v>-15577</v>
      </c>
      <c r="AE36" s="302">
        <f>F36-AD36</f>
        <v>-5038</v>
      </c>
    </row>
    <row r="37" spans="1:31" ht="9.75" customHeight="1">
      <c r="A37" s="78"/>
      <c r="B37" s="78"/>
      <c r="C37" s="62"/>
      <c r="D37" s="91"/>
      <c r="E37" s="86"/>
      <c r="F37" s="91"/>
      <c r="G37" s="85"/>
      <c r="H37" s="11"/>
      <c r="I37" s="11"/>
      <c r="J37" s="11"/>
      <c r="K37" s="28"/>
      <c r="L37" s="27"/>
      <c r="M37" s="4"/>
      <c r="N37" s="4"/>
      <c r="O37" s="11"/>
      <c r="P37" s="6">
        <f t="shared" si="1"/>
        <v>0</v>
      </c>
      <c r="R37" s="294">
        <f t="shared" si="2"/>
        <v>0</v>
      </c>
      <c r="S37" s="423"/>
      <c r="T37" s="298"/>
      <c r="U37" s="423"/>
      <c r="V37" s="298"/>
      <c r="W37" s="423"/>
      <c r="X37" s="298"/>
      <c r="Z37" s="294">
        <f t="shared" si="3"/>
        <v>0</v>
      </c>
      <c r="AA37" s="294">
        <f t="shared" si="4"/>
        <v>0</v>
      </c>
      <c r="AD37" s="297"/>
      <c r="AE37" s="304"/>
    </row>
    <row r="38" spans="1:31" ht="20.25">
      <c r="A38" s="92"/>
      <c r="B38" s="92"/>
      <c r="C38" s="63" t="s">
        <v>69</v>
      </c>
      <c r="D38" s="93">
        <f>SUM(D32:D37)</f>
        <v>20346</v>
      </c>
      <c r="E38" s="93">
        <f>SUM(E32:E37)</f>
        <v>13703</v>
      </c>
      <c r="F38" s="93">
        <f>SUM(F32:F37)</f>
        <v>34916</v>
      </c>
      <c r="G38" s="94">
        <f>SUM(G32:G37)</f>
        <v>16764</v>
      </c>
      <c r="H38" s="11">
        <f>I38-K38</f>
        <v>38539.130000000005</v>
      </c>
      <c r="I38" s="13">
        <v>123208</v>
      </c>
      <c r="J38" s="13">
        <v>101159.6208</v>
      </c>
      <c r="K38" s="28">
        <v>84668.87</v>
      </c>
      <c r="L38" s="27">
        <v>28502.03</v>
      </c>
      <c r="M38" s="4">
        <f t="shared" si="0"/>
        <v>14570</v>
      </c>
      <c r="N38" s="4">
        <v>84668.87</v>
      </c>
      <c r="O38" s="13">
        <f>SUM(O32:O37)</f>
        <v>10736</v>
      </c>
      <c r="P38" s="6">
        <f t="shared" si="1"/>
        <v>24439</v>
      </c>
      <c r="R38" s="294">
        <f t="shared" si="2"/>
        <v>14570</v>
      </c>
      <c r="S38" s="305">
        <f>SUM(S32:S37)</f>
        <v>3061</v>
      </c>
      <c r="T38" s="305"/>
      <c r="U38" s="476"/>
      <c r="V38" s="476"/>
      <c r="W38" s="424"/>
      <c r="X38" s="305"/>
      <c r="Z38" s="294">
        <f t="shared" si="3"/>
        <v>-11509</v>
      </c>
      <c r="AA38" s="294">
        <f t="shared" si="4"/>
        <v>-3061</v>
      </c>
      <c r="AD38" s="305">
        <f>SUM(AD32:AD37)</f>
        <v>137676</v>
      </c>
      <c r="AE38" s="301">
        <f>F38-AD38</f>
        <v>-102760</v>
      </c>
    </row>
    <row r="39" spans="1:31" ht="16.5" customHeight="1" hidden="1">
      <c r="A39" s="89"/>
      <c r="B39" s="89"/>
      <c r="C39" s="62"/>
      <c r="D39" s="83"/>
      <c r="E39" s="83"/>
      <c r="F39" s="87"/>
      <c r="G39" s="84"/>
      <c r="H39" s="11"/>
      <c r="I39" s="11"/>
      <c r="J39" s="11"/>
      <c r="K39" s="28"/>
      <c r="L39" s="27"/>
      <c r="M39" s="4"/>
      <c r="N39" s="4"/>
      <c r="O39" s="11"/>
      <c r="P39" s="6">
        <f t="shared" si="1"/>
        <v>0</v>
      </c>
      <c r="R39" s="294">
        <f t="shared" si="2"/>
        <v>0</v>
      </c>
      <c r="S39" s="307"/>
      <c r="T39" s="302"/>
      <c r="U39" s="307"/>
      <c r="V39" s="302"/>
      <c r="W39" s="307"/>
      <c r="X39" s="302"/>
      <c r="Z39" s="294">
        <f t="shared" si="3"/>
        <v>0</v>
      </c>
      <c r="AA39" s="294">
        <f t="shared" si="4"/>
        <v>0</v>
      </c>
      <c r="AD39" s="299"/>
      <c r="AE39" s="300"/>
    </row>
    <row r="40" spans="1:31" ht="8.25" customHeight="1">
      <c r="A40" s="89"/>
      <c r="B40" s="89"/>
      <c r="C40" s="62"/>
      <c r="D40" s="83"/>
      <c r="E40" s="83"/>
      <c r="F40" s="98"/>
      <c r="G40" s="84"/>
      <c r="H40" s="11"/>
      <c r="I40" s="11"/>
      <c r="J40" s="11"/>
      <c r="K40" s="28"/>
      <c r="L40" s="27"/>
      <c r="M40" s="4">
        <f t="shared" si="0"/>
        <v>0</v>
      </c>
      <c r="N40" s="4">
        <v>0</v>
      </c>
      <c r="O40" s="11"/>
      <c r="P40" s="6">
        <f t="shared" si="1"/>
        <v>0</v>
      </c>
      <c r="R40" s="294">
        <f t="shared" si="2"/>
        <v>0</v>
      </c>
      <c r="S40" s="307"/>
      <c r="T40" s="302"/>
      <c r="U40" s="307"/>
      <c r="V40" s="302"/>
      <c r="W40" s="307"/>
      <c r="X40" s="302"/>
      <c r="Z40" s="294">
        <f t="shared" si="3"/>
        <v>0</v>
      </c>
      <c r="AA40" s="294">
        <f t="shared" si="4"/>
        <v>0</v>
      </c>
      <c r="AD40" s="299"/>
      <c r="AE40" s="300"/>
    </row>
    <row r="41" spans="1:31" ht="20.25">
      <c r="A41" s="89"/>
      <c r="B41" s="89"/>
      <c r="C41" s="62" t="s">
        <v>183</v>
      </c>
      <c r="D41" s="83">
        <f>F41+5376</f>
        <v>-8426</v>
      </c>
      <c r="E41" s="84">
        <v>-7608</v>
      </c>
      <c r="F41" s="83">
        <v>-13802</v>
      </c>
      <c r="G41" s="84">
        <v>-9240</v>
      </c>
      <c r="H41" s="11">
        <f>I41-K41</f>
        <v>-6240</v>
      </c>
      <c r="I41" s="11">
        <v>-17915</v>
      </c>
      <c r="J41" s="11">
        <v>-16032</v>
      </c>
      <c r="K41" s="28">
        <v>-11675</v>
      </c>
      <c r="L41" s="27">
        <v>-9399</v>
      </c>
      <c r="M41" s="4">
        <f t="shared" si="0"/>
        <v>-5376</v>
      </c>
      <c r="N41" s="4">
        <v>-11675</v>
      </c>
      <c r="O41" s="11">
        <f>-3805+59</f>
        <v>-3746</v>
      </c>
      <c r="P41" s="6">
        <f t="shared" si="1"/>
        <v>-11354</v>
      </c>
      <c r="R41" s="294">
        <f t="shared" si="2"/>
        <v>-5376</v>
      </c>
      <c r="S41" s="303">
        <v>-1632</v>
      </c>
      <c r="T41" s="302"/>
      <c r="U41" s="303"/>
      <c r="V41" s="302"/>
      <c r="W41" s="303"/>
      <c r="X41" s="302"/>
      <c r="Z41" s="294">
        <f t="shared" si="3"/>
        <v>3744</v>
      </c>
      <c r="AA41" s="294">
        <f t="shared" si="4"/>
        <v>1632</v>
      </c>
      <c r="AD41" s="303">
        <v>-21649</v>
      </c>
      <c r="AE41" s="302">
        <f>F41-AD41</f>
        <v>7847</v>
      </c>
    </row>
    <row r="42" spans="1:31" ht="9" customHeight="1">
      <c r="A42" s="78"/>
      <c r="B42" s="78"/>
      <c r="C42" s="62"/>
      <c r="D42" s="91"/>
      <c r="E42" s="86"/>
      <c r="F42" s="91"/>
      <c r="G42" s="85"/>
      <c r="H42" s="11"/>
      <c r="I42" s="11"/>
      <c r="J42" s="11"/>
      <c r="K42" s="28"/>
      <c r="L42" s="27"/>
      <c r="M42" s="4"/>
      <c r="N42" s="4"/>
      <c r="O42" s="11"/>
      <c r="P42" s="6">
        <f t="shared" si="1"/>
        <v>0</v>
      </c>
      <c r="R42" s="294">
        <f t="shared" si="2"/>
        <v>0</v>
      </c>
      <c r="S42" s="423"/>
      <c r="T42" s="298"/>
      <c r="U42" s="423"/>
      <c r="V42" s="298"/>
      <c r="W42" s="423"/>
      <c r="X42" s="298"/>
      <c r="Z42" s="294">
        <f t="shared" si="3"/>
        <v>0</v>
      </c>
      <c r="AA42" s="294">
        <f t="shared" si="4"/>
        <v>0</v>
      </c>
      <c r="AD42" s="299"/>
      <c r="AE42" s="300"/>
    </row>
    <row r="43" spans="1:31" ht="21" thickBot="1">
      <c r="A43" s="78"/>
      <c r="B43" s="78"/>
      <c r="C43" s="63" t="s">
        <v>14</v>
      </c>
      <c r="D43" s="96">
        <f>SUM(D38:D42)</f>
        <v>11920</v>
      </c>
      <c r="E43" s="97">
        <f>SUM(E38:E42)</f>
        <v>6095</v>
      </c>
      <c r="F43" s="96">
        <f>SUM(F38:F42)</f>
        <v>21114</v>
      </c>
      <c r="G43" s="97">
        <f>SUM(G38:G42)</f>
        <v>7524</v>
      </c>
      <c r="H43" s="11">
        <f>I43-K43</f>
        <v>32299.130000000005</v>
      </c>
      <c r="I43" s="12">
        <v>105293</v>
      </c>
      <c r="J43" s="12">
        <v>85127.6208</v>
      </c>
      <c r="K43" s="28">
        <v>72993.87</v>
      </c>
      <c r="L43" s="27">
        <v>19103.03</v>
      </c>
      <c r="M43" s="4">
        <f t="shared" si="0"/>
        <v>9194</v>
      </c>
      <c r="N43" s="4">
        <v>72993.87</v>
      </c>
      <c r="O43" s="12">
        <f>SUM(O38:O42)</f>
        <v>6990</v>
      </c>
      <c r="P43" s="6">
        <f t="shared" si="1"/>
        <v>13085</v>
      </c>
      <c r="R43" s="294">
        <f t="shared" si="2"/>
        <v>9194</v>
      </c>
      <c r="S43" s="96">
        <f>SUM(S38:S42)</f>
        <v>1429</v>
      </c>
      <c r="T43" s="306"/>
      <c r="U43" s="425"/>
      <c r="V43" s="306"/>
      <c r="W43" s="425"/>
      <c r="X43" s="306"/>
      <c r="Z43" s="294">
        <f t="shared" si="3"/>
        <v>-7765</v>
      </c>
      <c r="AA43" s="294">
        <f t="shared" si="4"/>
        <v>-1429</v>
      </c>
      <c r="AD43" s="306">
        <f>SUM(AD38:AD42)</f>
        <v>116027</v>
      </c>
      <c r="AE43" s="306">
        <f>SUM(AE38:AE42)</f>
        <v>-94913</v>
      </c>
    </row>
    <row r="44" spans="1:31" ht="12" customHeight="1" thickTop="1">
      <c r="A44" s="78"/>
      <c r="B44" s="78"/>
      <c r="C44" s="63"/>
      <c r="D44" s="87"/>
      <c r="E44" s="84"/>
      <c r="F44" s="396"/>
      <c r="G44" s="84"/>
      <c r="H44" s="11"/>
      <c r="I44" s="11"/>
      <c r="J44" s="11"/>
      <c r="L44" s="27"/>
      <c r="M44" s="4">
        <f t="shared" si="0"/>
        <v>0</v>
      </c>
      <c r="N44" s="4">
        <v>0</v>
      </c>
      <c r="O44" s="11"/>
      <c r="P44" s="6">
        <f t="shared" si="1"/>
        <v>0</v>
      </c>
      <c r="R44" s="294">
        <f t="shared" si="2"/>
        <v>0</v>
      </c>
      <c r="S44" s="307"/>
      <c r="T44" s="302"/>
      <c r="U44" s="307"/>
      <c r="V44" s="302"/>
      <c r="W44" s="307"/>
      <c r="X44" s="302"/>
      <c r="Z44" s="294">
        <f t="shared" si="3"/>
        <v>0</v>
      </c>
      <c r="AA44" s="294">
        <f t="shared" si="4"/>
        <v>0</v>
      </c>
      <c r="AD44" s="299"/>
      <c r="AE44" s="300"/>
    </row>
    <row r="45" spans="1:31" ht="20.25">
      <c r="A45" s="78"/>
      <c r="B45" s="78"/>
      <c r="C45" s="284" t="s">
        <v>70</v>
      </c>
      <c r="D45" s="87"/>
      <c r="E45" s="84"/>
      <c r="F45" s="398"/>
      <c r="G45" s="84"/>
      <c r="H45" s="11"/>
      <c r="I45" s="11"/>
      <c r="J45" s="11"/>
      <c r="L45" s="27"/>
      <c r="M45" s="4"/>
      <c r="N45" s="4"/>
      <c r="O45" s="11"/>
      <c r="P45" s="6"/>
      <c r="R45" s="294"/>
      <c r="S45" s="426" t="s">
        <v>102</v>
      </c>
      <c r="T45" s="302"/>
      <c r="U45" s="307"/>
      <c r="V45" s="302"/>
      <c r="W45" s="307"/>
      <c r="X45" s="302"/>
      <c r="Z45" s="294"/>
      <c r="AA45" s="294"/>
      <c r="AD45" s="299"/>
      <c r="AE45" s="300"/>
    </row>
    <row r="46" spans="1:31" ht="20.25">
      <c r="A46" s="78"/>
      <c r="B46" s="78"/>
      <c r="C46" s="77" t="s">
        <v>305</v>
      </c>
      <c r="D46" s="83">
        <f>F46-4352</f>
        <v>4464</v>
      </c>
      <c r="E46" s="84">
        <v>-1563</v>
      </c>
      <c r="F46" s="83">
        <v>8816</v>
      </c>
      <c r="G46" s="84">
        <v>-517</v>
      </c>
      <c r="H46" s="11"/>
      <c r="I46" s="11"/>
      <c r="J46" s="11"/>
      <c r="L46" s="27"/>
      <c r="M46" s="4"/>
      <c r="N46" s="4"/>
      <c r="O46" s="11"/>
      <c r="P46" s="6"/>
      <c r="R46" s="294"/>
      <c r="S46" s="426"/>
      <c r="T46" s="302"/>
      <c r="U46" s="307"/>
      <c r="V46" s="302"/>
      <c r="W46" s="307"/>
      <c r="X46" s="302"/>
      <c r="Z46" s="294"/>
      <c r="AA46" s="294"/>
      <c r="AD46" s="299"/>
      <c r="AE46" s="300"/>
    </row>
    <row r="47" spans="1:31" ht="20.25">
      <c r="A47" s="78"/>
      <c r="B47" s="78"/>
      <c r="C47" s="77" t="s">
        <v>306</v>
      </c>
      <c r="D47" s="83">
        <f>F47+5694</f>
        <v>137</v>
      </c>
      <c r="E47" s="84">
        <v>-9837</v>
      </c>
      <c r="F47" s="83">
        <v>-5557</v>
      </c>
      <c r="G47" s="84">
        <v>-9155</v>
      </c>
      <c r="H47" s="11"/>
      <c r="I47" s="11"/>
      <c r="J47" s="11"/>
      <c r="L47" s="27"/>
      <c r="M47" s="4"/>
      <c r="N47" s="4"/>
      <c r="O47" s="11"/>
      <c r="P47" s="6"/>
      <c r="R47" s="294"/>
      <c r="S47" s="426"/>
      <c r="T47" s="302"/>
      <c r="U47" s="307"/>
      <c r="V47" s="302"/>
      <c r="W47" s="307"/>
      <c r="X47" s="302"/>
      <c r="Z47" s="294"/>
      <c r="AA47" s="294"/>
      <c r="AD47" s="299"/>
      <c r="AE47" s="300"/>
    </row>
    <row r="48" spans="1:31" ht="9.75" customHeight="1">
      <c r="A48" s="78"/>
      <c r="B48" s="78"/>
      <c r="C48" s="63"/>
      <c r="D48" s="87"/>
      <c r="E48" s="85"/>
      <c r="F48" s="396"/>
      <c r="G48" s="84"/>
      <c r="H48" s="11"/>
      <c r="I48" s="11"/>
      <c r="J48" s="11"/>
      <c r="L48" s="27"/>
      <c r="M48" s="4"/>
      <c r="N48" s="4"/>
      <c r="O48" s="11"/>
      <c r="P48" s="6"/>
      <c r="R48" s="294"/>
      <c r="S48" s="307"/>
      <c r="T48" s="302"/>
      <c r="U48" s="307"/>
      <c r="V48" s="302"/>
      <c r="W48" s="307"/>
      <c r="X48" s="302"/>
      <c r="Z48" s="294"/>
      <c r="AA48" s="294"/>
      <c r="AD48" s="299"/>
      <c r="AE48" s="300"/>
    </row>
    <row r="49" spans="1:31" ht="21" thickBot="1">
      <c r="A49" s="78"/>
      <c r="B49" s="78"/>
      <c r="C49" s="284" t="s">
        <v>11</v>
      </c>
      <c r="D49" s="96">
        <f>SUM(D43:D48)</f>
        <v>16521</v>
      </c>
      <c r="E49" s="96">
        <f>SUM(E43:E48)</f>
        <v>-5305</v>
      </c>
      <c r="F49" s="96">
        <f>SUM(F43:F48)</f>
        <v>24373</v>
      </c>
      <c r="G49" s="96">
        <f>SUM(G43:G48)</f>
        <v>-2148</v>
      </c>
      <c r="H49" s="11"/>
      <c r="I49" s="11"/>
      <c r="J49" s="11"/>
      <c r="L49" s="27"/>
      <c r="M49" s="4"/>
      <c r="N49" s="4"/>
      <c r="O49" s="11"/>
      <c r="P49" s="6"/>
      <c r="Q49" s="15"/>
      <c r="R49" s="294"/>
      <c r="S49" s="306">
        <f>SUM(S43:S48)</f>
        <v>1429</v>
      </c>
      <c r="T49" s="302"/>
      <c r="U49" s="307"/>
      <c r="V49" s="302"/>
      <c r="W49" s="307"/>
      <c r="X49" s="302"/>
      <c r="Z49" s="294"/>
      <c r="AA49" s="294"/>
      <c r="AD49" s="299"/>
      <c r="AE49" s="300"/>
    </row>
    <row r="50" spans="1:31" ht="11.25" customHeight="1" thickTop="1">
      <c r="A50" s="78"/>
      <c r="B50" s="78"/>
      <c r="C50" s="63"/>
      <c r="D50" s="87"/>
      <c r="E50" s="83"/>
      <c r="F50" s="87"/>
      <c r="G50" s="84"/>
      <c r="H50" s="11"/>
      <c r="I50" s="11"/>
      <c r="J50" s="11"/>
      <c r="L50" s="27"/>
      <c r="M50" s="4"/>
      <c r="N50" s="4"/>
      <c r="O50" s="11"/>
      <c r="P50" s="6"/>
      <c r="R50" s="294"/>
      <c r="S50" s="307"/>
      <c r="T50" s="302"/>
      <c r="U50" s="307"/>
      <c r="V50" s="302"/>
      <c r="W50" s="307"/>
      <c r="X50" s="302"/>
      <c r="Z50" s="294"/>
      <c r="AA50" s="294"/>
      <c r="AD50" s="299"/>
      <c r="AE50" s="300"/>
    </row>
    <row r="51" spans="1:31" ht="20.25" customHeight="1">
      <c r="A51" s="78"/>
      <c r="B51" s="78"/>
      <c r="C51" s="63" t="s">
        <v>13</v>
      </c>
      <c r="D51" s="98"/>
      <c r="E51" s="83"/>
      <c r="F51" s="98"/>
      <c r="G51" s="84"/>
      <c r="H51" s="11"/>
      <c r="I51" s="11"/>
      <c r="J51" s="11"/>
      <c r="L51" s="27"/>
      <c r="M51" s="4">
        <f t="shared" si="0"/>
        <v>0</v>
      </c>
      <c r="N51" s="4">
        <v>0</v>
      </c>
      <c r="O51" s="11"/>
      <c r="P51" s="6">
        <f t="shared" si="1"/>
        <v>0</v>
      </c>
      <c r="R51" s="294">
        <f t="shared" si="2"/>
        <v>0</v>
      </c>
      <c r="S51" s="427"/>
      <c r="T51" s="302"/>
      <c r="U51" s="307"/>
      <c r="V51" s="302"/>
      <c r="W51" s="427"/>
      <c r="X51" s="302"/>
      <c r="Z51" s="294">
        <f t="shared" si="3"/>
        <v>0</v>
      </c>
      <c r="AA51" s="294">
        <f t="shared" si="4"/>
        <v>0</v>
      </c>
      <c r="AD51" s="299"/>
      <c r="AE51" s="300"/>
    </row>
    <row r="52" spans="1:31" ht="20.25">
      <c r="A52" s="78"/>
      <c r="B52" s="78"/>
      <c r="C52" s="62" t="s">
        <v>263</v>
      </c>
      <c r="D52" s="83">
        <f>F52-6200</f>
        <v>6597</v>
      </c>
      <c r="E52" s="84">
        <v>1996</v>
      </c>
      <c r="F52" s="83">
        <f>F43-F53</f>
        <v>12797</v>
      </c>
      <c r="G52" s="84">
        <v>2842</v>
      </c>
      <c r="H52" s="11">
        <f>I52-K52</f>
        <v>27375</v>
      </c>
      <c r="I52" s="11">
        <v>92214</v>
      </c>
      <c r="J52" s="11">
        <v>74050</v>
      </c>
      <c r="K52" s="14">
        <v>64839</v>
      </c>
      <c r="L52" s="27">
        <v>12430</v>
      </c>
      <c r="M52" s="4">
        <f t="shared" si="0"/>
        <v>6200</v>
      </c>
      <c r="N52" s="4">
        <v>64839</v>
      </c>
      <c r="O52" s="11">
        <v>4561</v>
      </c>
      <c r="P52" s="6">
        <f t="shared" si="1"/>
        <v>6557</v>
      </c>
      <c r="R52" s="294">
        <f t="shared" si="2"/>
        <v>6200</v>
      </c>
      <c r="S52" s="302">
        <v>846</v>
      </c>
      <c r="T52" s="302"/>
      <c r="U52" s="307"/>
      <c r="V52" s="302"/>
      <c r="W52" s="307"/>
      <c r="X52" s="302"/>
      <c r="Z52" s="294">
        <f t="shared" si="3"/>
        <v>-5354</v>
      </c>
      <c r="AA52" s="294">
        <f t="shared" si="4"/>
        <v>-846</v>
      </c>
      <c r="AD52" s="307">
        <f>AD43-AD53</f>
        <v>98877</v>
      </c>
      <c r="AE52" s="301">
        <f>F52-AD52</f>
        <v>-86080</v>
      </c>
    </row>
    <row r="53" spans="1:31" ht="20.25">
      <c r="A53" s="78"/>
      <c r="B53" s="78"/>
      <c r="C53" s="62" t="s">
        <v>71</v>
      </c>
      <c r="D53" s="83">
        <f>F53-2994</f>
        <v>5323</v>
      </c>
      <c r="E53" s="84">
        <v>4099</v>
      </c>
      <c r="F53" s="83">
        <v>8317</v>
      </c>
      <c r="G53" s="84">
        <v>4682</v>
      </c>
      <c r="H53" s="11">
        <f>I53-K53</f>
        <v>4924</v>
      </c>
      <c r="I53" s="11">
        <v>13079</v>
      </c>
      <c r="J53" s="11">
        <v>11078</v>
      </c>
      <c r="K53" s="14">
        <v>8155</v>
      </c>
      <c r="L53" s="27">
        <v>6673</v>
      </c>
      <c r="M53" s="4">
        <f t="shared" si="0"/>
        <v>2994</v>
      </c>
      <c r="N53" s="4">
        <v>8155</v>
      </c>
      <c r="O53" s="11">
        <v>2429</v>
      </c>
      <c r="P53" s="6">
        <f t="shared" si="1"/>
        <v>6528</v>
      </c>
      <c r="R53" s="294">
        <f t="shared" si="2"/>
        <v>2994</v>
      </c>
      <c r="S53" s="298">
        <v>583</v>
      </c>
      <c r="T53" s="298"/>
      <c r="U53" s="308"/>
      <c r="V53" s="298"/>
      <c r="W53" s="308"/>
      <c r="X53" s="298"/>
      <c r="Z53" s="294">
        <f t="shared" si="3"/>
        <v>-2411</v>
      </c>
      <c r="AA53" s="294">
        <f t="shared" si="4"/>
        <v>-583</v>
      </c>
      <c r="AD53" s="308">
        <v>17150</v>
      </c>
      <c r="AE53" s="309">
        <f>F53-AD53</f>
        <v>-8833</v>
      </c>
    </row>
    <row r="54" spans="1:31" ht="22.5" customHeight="1" thickBot="1">
      <c r="A54" s="78"/>
      <c r="B54" s="78"/>
      <c r="C54" s="63"/>
      <c r="D54" s="97">
        <f>D52+D53</f>
        <v>11920</v>
      </c>
      <c r="E54" s="97">
        <f>SUM(E52:E53)</f>
        <v>6095</v>
      </c>
      <c r="F54" s="96">
        <f>F52+F53</f>
        <v>21114</v>
      </c>
      <c r="G54" s="97">
        <f>SUM(G52:G53)</f>
        <v>7524</v>
      </c>
      <c r="H54" s="11">
        <f>I54-K54</f>
        <v>32299</v>
      </c>
      <c r="I54" s="11">
        <v>105293</v>
      </c>
      <c r="J54" s="11">
        <v>85128</v>
      </c>
      <c r="K54" s="14">
        <v>72994</v>
      </c>
      <c r="L54" s="27">
        <v>19103</v>
      </c>
      <c r="M54" s="4">
        <f t="shared" si="0"/>
        <v>9194</v>
      </c>
      <c r="N54" s="4">
        <v>72994</v>
      </c>
      <c r="O54" s="11">
        <f>SUM(O52:O53)</f>
        <v>6990</v>
      </c>
      <c r="P54" s="6">
        <f t="shared" si="1"/>
        <v>13085</v>
      </c>
      <c r="R54" s="294">
        <f t="shared" si="2"/>
        <v>9194</v>
      </c>
      <c r="S54" s="311">
        <f>S52+S53</f>
        <v>1429</v>
      </c>
      <c r="T54" s="311"/>
      <c r="U54" s="310"/>
      <c r="V54" s="428"/>
      <c r="W54" s="310"/>
      <c r="X54" s="311"/>
      <c r="Z54" s="294">
        <f t="shared" si="3"/>
        <v>-7765</v>
      </c>
      <c r="AA54" s="294">
        <f t="shared" si="4"/>
        <v>-1429</v>
      </c>
      <c r="AD54" s="310">
        <f>AD52+AD53</f>
        <v>116027</v>
      </c>
      <c r="AE54" s="311">
        <f>AE52+AE53</f>
        <v>-94913</v>
      </c>
    </row>
    <row r="55" spans="1:31" ht="11.25" customHeight="1" thickTop="1">
      <c r="A55" s="78"/>
      <c r="B55" s="78"/>
      <c r="C55" s="63"/>
      <c r="D55" s="87"/>
      <c r="E55" s="87"/>
      <c r="F55" s="87"/>
      <c r="G55" s="88"/>
      <c r="H55" s="11"/>
      <c r="I55" s="11"/>
      <c r="J55" s="11"/>
      <c r="L55" s="27"/>
      <c r="M55" s="4"/>
      <c r="N55" s="4"/>
      <c r="O55" s="11"/>
      <c r="P55" s="6"/>
      <c r="R55" s="294"/>
      <c r="S55" s="307"/>
      <c r="T55" s="301"/>
      <c r="U55" s="307"/>
      <c r="V55" s="302"/>
      <c r="W55" s="307"/>
      <c r="X55" s="301"/>
      <c r="Z55" s="294"/>
      <c r="AA55" s="294"/>
      <c r="AD55" s="312"/>
      <c r="AE55" s="312"/>
    </row>
    <row r="56" spans="1:31" ht="20.25">
      <c r="A56" s="78"/>
      <c r="B56" s="78"/>
      <c r="C56" s="285" t="s">
        <v>12</v>
      </c>
      <c r="D56" s="87"/>
      <c r="E56" s="87"/>
      <c r="F56" s="87"/>
      <c r="G56" s="88"/>
      <c r="H56" s="11"/>
      <c r="I56" s="11"/>
      <c r="J56" s="11"/>
      <c r="L56" s="27"/>
      <c r="M56" s="4"/>
      <c r="N56" s="4"/>
      <c r="O56" s="11"/>
      <c r="P56" s="6"/>
      <c r="R56" s="294"/>
      <c r="S56" s="307"/>
      <c r="T56" s="301"/>
      <c r="U56" s="307"/>
      <c r="V56" s="302"/>
      <c r="W56" s="307"/>
      <c r="X56" s="301"/>
      <c r="Z56" s="294"/>
      <c r="AA56" s="294"/>
      <c r="AD56" s="312"/>
      <c r="AE56" s="312"/>
    </row>
    <row r="57" spans="1:31" ht="20.25">
      <c r="A57" s="78"/>
      <c r="B57" s="78"/>
      <c r="C57" s="62" t="s">
        <v>263</v>
      </c>
      <c r="D57" s="83">
        <f>F57-4858</f>
        <v>11198</v>
      </c>
      <c r="E57" s="84">
        <v>-9404</v>
      </c>
      <c r="F57" s="83">
        <f>F52+F46+F47</f>
        <v>16056</v>
      </c>
      <c r="G57" s="84">
        <v>-6830</v>
      </c>
      <c r="H57" s="11"/>
      <c r="I57" s="11"/>
      <c r="J57" s="11"/>
      <c r="L57" s="27"/>
      <c r="M57" s="4"/>
      <c r="N57" s="4"/>
      <c r="O57" s="11"/>
      <c r="P57" s="6"/>
      <c r="R57" s="294"/>
      <c r="S57" s="307">
        <v>846</v>
      </c>
      <c r="T57" s="301"/>
      <c r="U57" s="307"/>
      <c r="V57" s="302"/>
      <c r="W57" s="307"/>
      <c r="X57" s="301"/>
      <c r="Z57" s="294"/>
      <c r="AA57" s="294"/>
      <c r="AD57" s="312"/>
      <c r="AE57" s="312"/>
    </row>
    <row r="58" spans="1:31" ht="20.25">
      <c r="A58" s="78"/>
      <c r="B58" s="78"/>
      <c r="C58" s="62" t="s">
        <v>71</v>
      </c>
      <c r="D58" s="83">
        <f>F58-2994</f>
        <v>5323</v>
      </c>
      <c r="E58" s="84">
        <f>E53</f>
        <v>4099</v>
      </c>
      <c r="F58" s="397">
        <f>F53</f>
        <v>8317</v>
      </c>
      <c r="G58" s="84">
        <f>G53</f>
        <v>4682</v>
      </c>
      <c r="H58" s="11"/>
      <c r="I58" s="11"/>
      <c r="J58" s="11"/>
      <c r="L58" s="27"/>
      <c r="M58" s="4"/>
      <c r="N58" s="4"/>
      <c r="O58" s="11"/>
      <c r="P58" s="6"/>
      <c r="R58" s="294"/>
      <c r="S58" s="307">
        <v>583</v>
      </c>
      <c r="T58" s="301"/>
      <c r="U58" s="307"/>
      <c r="V58" s="302"/>
      <c r="W58" s="307"/>
      <c r="X58" s="301"/>
      <c r="Z58" s="294"/>
      <c r="AA58" s="294"/>
      <c r="AD58" s="312"/>
      <c r="AE58" s="312"/>
    </row>
    <row r="59" spans="1:31" ht="22.5" customHeight="1" thickBot="1">
      <c r="A59" s="78"/>
      <c r="B59" s="78"/>
      <c r="C59" s="63"/>
      <c r="D59" s="96">
        <f>SUM(D57:D58)</f>
        <v>16521</v>
      </c>
      <c r="E59" s="96">
        <f>SUM(E57:E58)</f>
        <v>-5305</v>
      </c>
      <c r="F59" s="96">
        <f>SUM(F57:F58)</f>
        <v>24373</v>
      </c>
      <c r="G59" s="96">
        <f>SUM(G57:G58)</f>
        <v>-2148</v>
      </c>
      <c r="H59" s="11"/>
      <c r="I59" s="11"/>
      <c r="J59" s="11"/>
      <c r="L59" s="27"/>
      <c r="M59" s="4"/>
      <c r="N59" s="4"/>
      <c r="O59" s="11"/>
      <c r="P59" s="6"/>
      <c r="Q59" s="15"/>
      <c r="R59" s="294"/>
      <c r="S59" s="306">
        <f>SUM(S57:S58)</f>
        <v>1429</v>
      </c>
      <c r="T59" s="301"/>
      <c r="U59" s="307"/>
      <c r="V59" s="302"/>
      <c r="W59" s="307"/>
      <c r="X59" s="301"/>
      <c r="Z59" s="294"/>
      <c r="AA59" s="294"/>
      <c r="AD59" s="312"/>
      <c r="AE59" s="312"/>
    </row>
    <row r="60" spans="1:31" ht="9" customHeight="1" thickTop="1">
      <c r="A60" s="78"/>
      <c r="B60" s="78"/>
      <c r="C60" s="63"/>
      <c r="D60" s="87"/>
      <c r="E60" s="87"/>
      <c r="F60" s="87"/>
      <c r="G60" s="88"/>
      <c r="H60" s="11"/>
      <c r="I60" s="11"/>
      <c r="J60" s="11"/>
      <c r="L60" s="27"/>
      <c r="M60" s="4"/>
      <c r="N60" s="4"/>
      <c r="O60" s="11"/>
      <c r="P60" s="6"/>
      <c r="R60" s="294"/>
      <c r="S60" s="307"/>
      <c r="T60" s="301"/>
      <c r="U60" s="307"/>
      <c r="V60" s="302"/>
      <c r="W60" s="307"/>
      <c r="X60" s="301"/>
      <c r="Z60" s="294"/>
      <c r="AA60" s="294"/>
      <c r="AD60" s="312"/>
      <c r="AE60" s="312"/>
    </row>
    <row r="61" spans="1:27" ht="16.5" customHeight="1" hidden="1">
      <c r="A61" s="78"/>
      <c r="B61" s="78"/>
      <c r="C61" s="62"/>
      <c r="D61" s="99"/>
      <c r="E61" s="100"/>
      <c r="F61" s="99"/>
      <c r="G61" s="74"/>
      <c r="H61" s="5"/>
      <c r="I61" s="5"/>
      <c r="J61" s="5"/>
      <c r="L61" s="27"/>
      <c r="M61" s="4"/>
      <c r="N61" s="4"/>
      <c r="R61" s="294">
        <f t="shared" si="2"/>
        <v>0</v>
      </c>
      <c r="S61" s="429"/>
      <c r="T61" s="430"/>
      <c r="U61" s="429"/>
      <c r="V61" s="430"/>
      <c r="W61" s="429"/>
      <c r="X61" s="430"/>
      <c r="Z61" s="294">
        <f t="shared" si="3"/>
        <v>0</v>
      </c>
      <c r="AA61" s="294">
        <f t="shared" si="4"/>
        <v>0</v>
      </c>
    </row>
    <row r="62" spans="1:27" ht="20.25">
      <c r="A62" s="78"/>
      <c r="B62" s="78"/>
      <c r="C62" s="62" t="s">
        <v>152</v>
      </c>
      <c r="D62" s="279">
        <f>notes!H253</f>
        <v>1.6298990238394662</v>
      </c>
      <c r="E62" s="282">
        <v>0.5</v>
      </c>
      <c r="F62" s="279">
        <f>notes!I253</f>
        <v>3.1617125675418594</v>
      </c>
      <c r="G62" s="282">
        <v>0.71</v>
      </c>
      <c r="H62" s="20"/>
      <c r="I62" s="20">
        <v>23.93956307844079</v>
      </c>
      <c r="J62" s="20">
        <v>19.81</v>
      </c>
      <c r="K62" s="14">
        <v>16.913433396459705</v>
      </c>
      <c r="L62" s="27">
        <v>3.33</v>
      </c>
      <c r="M62" s="4"/>
      <c r="N62" s="4"/>
      <c r="Q62" s="262"/>
      <c r="R62" s="294">
        <f t="shared" si="2"/>
        <v>1.5318135437023932</v>
      </c>
      <c r="S62" s="431"/>
      <c r="T62" s="432"/>
      <c r="U62" s="433"/>
      <c r="V62" s="431"/>
      <c r="W62" s="433"/>
      <c r="X62" s="431"/>
      <c r="Z62" s="294">
        <f t="shared" si="3"/>
        <v>-1.5318135437023932</v>
      </c>
      <c r="AA62" s="294">
        <f>Q62+T62-G62</f>
        <v>-0.71</v>
      </c>
    </row>
    <row r="63" spans="1:27" ht="8.25" customHeight="1">
      <c r="A63" s="78"/>
      <c r="B63" s="78"/>
      <c r="C63" s="62"/>
      <c r="D63" s="280"/>
      <c r="E63" s="99"/>
      <c r="F63" s="99"/>
      <c r="G63" s="473"/>
      <c r="H63" s="21"/>
      <c r="I63" s="21"/>
      <c r="J63" s="21"/>
      <c r="L63" s="27"/>
      <c r="M63" s="4"/>
      <c r="N63" s="4"/>
      <c r="R63" s="294">
        <f t="shared" si="2"/>
        <v>0</v>
      </c>
      <c r="S63" s="429"/>
      <c r="T63" s="430"/>
      <c r="U63" s="429"/>
      <c r="V63" s="434"/>
      <c r="W63" s="429"/>
      <c r="X63" s="434"/>
      <c r="Z63" s="294">
        <f t="shared" si="3"/>
        <v>0</v>
      </c>
      <c r="AA63" s="294">
        <f t="shared" si="4"/>
        <v>0</v>
      </c>
    </row>
    <row r="64" spans="1:27" ht="21" thickBot="1">
      <c r="A64" s="78"/>
      <c r="B64" s="78"/>
      <c r="C64" s="62" t="s">
        <v>153</v>
      </c>
      <c r="D64" s="281">
        <f>notes!H269</f>
        <v>1.433912230747495</v>
      </c>
      <c r="E64" s="283">
        <v>0.43</v>
      </c>
      <c r="F64" s="281">
        <f>notes!I269</f>
        <v>2.781533244940987</v>
      </c>
      <c r="G64" s="283">
        <v>0.62</v>
      </c>
      <c r="H64" s="22"/>
      <c r="I64" s="22">
        <v>21.138611132547652</v>
      </c>
      <c r="J64" s="22">
        <v>14.8</v>
      </c>
      <c r="K64" s="14">
        <v>14.949314620544591</v>
      </c>
      <c r="L64" s="27">
        <v>3.03</v>
      </c>
      <c r="M64" s="4"/>
      <c r="N64" s="4"/>
      <c r="R64" s="294">
        <f t="shared" si="2"/>
        <v>1.3476210141934921</v>
      </c>
      <c r="S64" s="435"/>
      <c r="T64" s="436"/>
      <c r="U64" s="435"/>
      <c r="V64" s="437"/>
      <c r="W64" s="435"/>
      <c r="X64" s="437"/>
      <c r="Z64" s="294">
        <f t="shared" si="3"/>
        <v>-1.3476210141934921</v>
      </c>
      <c r="AA64" s="294">
        <f t="shared" si="4"/>
        <v>-0.19</v>
      </c>
    </row>
    <row r="65" spans="1:7" ht="16.5" customHeight="1" thickTop="1">
      <c r="A65" s="78"/>
      <c r="B65" s="78"/>
      <c r="C65" s="62"/>
      <c r="D65" s="63"/>
      <c r="E65" s="62"/>
      <c r="F65" s="62"/>
      <c r="G65" s="62"/>
    </row>
    <row r="66" spans="1:10" ht="16.5" customHeight="1">
      <c r="A66" s="62"/>
      <c r="B66" s="63"/>
      <c r="C66" s="561" t="s">
        <v>287</v>
      </c>
      <c r="D66" s="562"/>
      <c r="E66" s="562"/>
      <c r="F66" s="562"/>
      <c r="G66" s="562"/>
      <c r="H66" s="18"/>
      <c r="I66" s="18"/>
      <c r="J66" s="18"/>
    </row>
    <row r="67" spans="1:10" ht="35.25" customHeight="1">
      <c r="A67" s="62"/>
      <c r="B67" s="62"/>
      <c r="C67" s="562"/>
      <c r="D67" s="562"/>
      <c r="E67" s="562"/>
      <c r="F67" s="562"/>
      <c r="G67" s="562"/>
      <c r="H67" s="18"/>
      <c r="I67" s="18"/>
      <c r="J67" s="18"/>
    </row>
    <row r="68" ht="18.75">
      <c r="D68" s="2"/>
    </row>
    <row r="69" ht="18.75">
      <c r="D69" s="2"/>
    </row>
  </sheetData>
  <sheetProtection/>
  <mergeCells count="19">
    <mergeCell ref="Z18:AA18"/>
    <mergeCell ref="W17:X17"/>
    <mergeCell ref="W18:X18"/>
    <mergeCell ref="U17:V17"/>
    <mergeCell ref="U18:V18"/>
    <mergeCell ref="C14:G14"/>
    <mergeCell ref="C66:G67"/>
    <mergeCell ref="F17:G17"/>
    <mergeCell ref="F18:G18"/>
    <mergeCell ref="D17:E17"/>
    <mergeCell ref="D18:E18"/>
    <mergeCell ref="A5:G5"/>
    <mergeCell ref="A6:G6"/>
    <mergeCell ref="A9:G9"/>
    <mergeCell ref="A10:G10"/>
    <mergeCell ref="A33:A34"/>
    <mergeCell ref="B33:B34"/>
    <mergeCell ref="S17:T17"/>
    <mergeCell ref="X19:X20"/>
  </mergeCells>
  <printOptions/>
  <pageMargins left="0.7480314960629921" right="0" top="0.984251968503937" bottom="0.984251968503937" header="0" footer="0"/>
  <pageSetup horizontalDpi="600" verticalDpi="600" orientation="portrait" paperSize="9" scale="59"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0"/>
    <pageSetUpPr fitToPage="1"/>
  </sheetPr>
  <dimension ref="A1:K75"/>
  <sheetViews>
    <sheetView view="pageBreakPreview" zoomScale="75" zoomScaleNormal="75" zoomScaleSheetLayoutView="75" zoomScalePageLayoutView="0" workbookViewId="0" topLeftCell="A30">
      <selection activeCell="A63" sqref="A63:IV77"/>
    </sheetView>
  </sheetViews>
  <sheetFormatPr defaultColWidth="9.140625" defaultRowHeight="13.5"/>
  <cols>
    <col min="1" max="1" width="3.8515625" style="62" customWidth="1"/>
    <col min="2" max="2" width="1.7109375" style="62" customWidth="1"/>
    <col min="3" max="3" width="3.7109375" style="62" customWidth="1"/>
    <col min="4" max="4" width="70.7109375" style="62" customWidth="1"/>
    <col min="5" max="5" width="4.7109375" style="72" customWidth="1"/>
    <col min="6" max="6" width="33.57421875" style="317" customWidth="1"/>
    <col min="7" max="7" width="1.8515625" style="72" customWidth="1"/>
    <col min="8" max="8" width="33.7109375" style="317" bestFit="1" customWidth="1"/>
    <col min="9" max="9" width="4.28125" style="62" customWidth="1"/>
    <col min="10" max="10" width="10.421875" style="72" hidden="1" customWidth="1"/>
    <col min="11" max="11" width="13.7109375" style="62" hidden="1" customWidth="1"/>
    <col min="12" max="12" width="0" style="62" hidden="1" customWidth="1"/>
    <col min="13" max="13" width="8.00390625" style="62" hidden="1" customWidth="1"/>
    <col min="14" max="16" width="9.140625" style="62" hidden="1" customWidth="1"/>
    <col min="17" max="16384" width="9.140625" style="62" customWidth="1"/>
  </cols>
  <sheetData>
    <row r="1" spans="1:8" ht="20.25">
      <c r="A1" s="559" t="s">
        <v>117</v>
      </c>
      <c r="B1" s="559"/>
      <c r="C1" s="559"/>
      <c r="D1" s="559"/>
      <c r="E1" s="559"/>
      <c r="F1" s="559"/>
      <c r="G1" s="559"/>
      <c r="H1" s="559"/>
    </row>
    <row r="2" spans="1:8" ht="20.25">
      <c r="A2" s="61"/>
      <c r="B2" s="61"/>
      <c r="C2" s="61"/>
      <c r="D2" s="61"/>
      <c r="E2" s="61"/>
      <c r="F2" s="61"/>
      <c r="G2" s="165"/>
      <c r="H2" s="61"/>
    </row>
    <row r="3" spans="1:8" ht="20.25">
      <c r="A3" s="61"/>
      <c r="B3" s="61"/>
      <c r="C3" s="61"/>
      <c r="D3" s="61"/>
      <c r="E3" s="61"/>
      <c r="F3" s="61"/>
      <c r="G3" s="165"/>
      <c r="H3" s="61"/>
    </row>
    <row r="5" spans="2:8" ht="20.25">
      <c r="B5" s="63"/>
      <c r="D5" s="560" t="s">
        <v>288</v>
      </c>
      <c r="E5" s="560"/>
      <c r="F5" s="560"/>
      <c r="G5" s="560"/>
      <c r="H5" s="560"/>
    </row>
    <row r="6" spans="1:8" ht="20.25">
      <c r="A6" s="63"/>
      <c r="B6" s="63"/>
      <c r="D6" s="559" t="s">
        <v>396</v>
      </c>
      <c r="E6" s="559"/>
      <c r="F6" s="559"/>
      <c r="G6" s="559"/>
      <c r="H6" s="559"/>
    </row>
    <row r="7" spans="1:8" ht="20.25">
      <c r="A7" s="78"/>
      <c r="B7" s="78"/>
      <c r="F7" s="106"/>
      <c r="G7" s="316"/>
      <c r="H7" s="106"/>
    </row>
    <row r="8" spans="1:8" ht="20.25">
      <c r="A8" s="78"/>
      <c r="B8" s="78"/>
      <c r="D8" s="82" t="s">
        <v>184</v>
      </c>
      <c r="F8" s="106" t="s">
        <v>397</v>
      </c>
      <c r="G8" s="316"/>
      <c r="H8" s="106" t="s">
        <v>304</v>
      </c>
    </row>
    <row r="9" spans="1:8" ht="20.25">
      <c r="A9" s="78"/>
      <c r="B9" s="78"/>
      <c r="F9" s="106"/>
      <c r="G9" s="316"/>
      <c r="H9" s="106"/>
    </row>
    <row r="10" spans="1:8" ht="20.25">
      <c r="A10" s="78"/>
      <c r="B10" s="78"/>
      <c r="F10" s="106"/>
      <c r="G10" s="316"/>
      <c r="H10" s="106"/>
    </row>
    <row r="11" spans="1:4" ht="20.25">
      <c r="A11" s="78"/>
      <c r="B11" s="78"/>
      <c r="D11" s="63" t="s">
        <v>197</v>
      </c>
    </row>
    <row r="12" spans="1:10" ht="20.25">
      <c r="A12" s="78"/>
      <c r="B12" s="78"/>
      <c r="D12" s="62" t="s">
        <v>144</v>
      </c>
      <c r="F12" s="317">
        <v>630695</v>
      </c>
      <c r="G12" s="73"/>
      <c r="H12" s="317">
        <v>629091</v>
      </c>
      <c r="J12" s="73"/>
    </row>
    <row r="13" spans="1:10" ht="20.25">
      <c r="A13" s="78"/>
      <c r="B13" s="78"/>
      <c r="D13" s="62" t="s">
        <v>186</v>
      </c>
      <c r="F13" s="317">
        <v>303245</v>
      </c>
      <c r="G13" s="73"/>
      <c r="H13" s="317">
        <v>303245</v>
      </c>
      <c r="J13" s="73"/>
    </row>
    <row r="14" spans="1:10" ht="20.25">
      <c r="A14" s="78"/>
      <c r="B14" s="78"/>
      <c r="D14" s="62" t="s">
        <v>231</v>
      </c>
      <c r="F14" s="317">
        <v>42682</v>
      </c>
      <c r="G14" s="73"/>
      <c r="H14" s="317">
        <v>42682</v>
      </c>
      <c r="J14" s="73"/>
    </row>
    <row r="15" spans="1:10" ht="20.25">
      <c r="A15" s="78"/>
      <c r="B15" s="78"/>
      <c r="D15" s="62" t="s">
        <v>307</v>
      </c>
      <c r="F15" s="317">
        <v>6702</v>
      </c>
      <c r="G15" s="73"/>
      <c r="H15" s="317">
        <v>6921</v>
      </c>
      <c r="J15" s="73"/>
    </row>
    <row r="16" spans="1:10" ht="20.25">
      <c r="A16" s="78"/>
      <c r="B16" s="78"/>
      <c r="D16" s="62" t="s">
        <v>232</v>
      </c>
      <c r="F16" s="317">
        <v>9157</v>
      </c>
      <c r="G16" s="73"/>
      <c r="H16" s="317">
        <v>8004</v>
      </c>
      <c r="J16" s="73"/>
    </row>
    <row r="17" spans="1:10" ht="20.25">
      <c r="A17" s="78"/>
      <c r="B17" s="78"/>
      <c r="D17" s="62" t="s">
        <v>267</v>
      </c>
      <c r="F17" s="317">
        <v>18958</v>
      </c>
      <c r="G17" s="73"/>
      <c r="H17" s="317">
        <v>24515</v>
      </c>
      <c r="J17" s="73"/>
    </row>
    <row r="18" spans="1:10" ht="20.25">
      <c r="A18" s="78"/>
      <c r="B18" s="78"/>
      <c r="D18" s="62" t="s">
        <v>187</v>
      </c>
      <c r="F18" s="317">
        <v>6867</v>
      </c>
      <c r="G18" s="73"/>
      <c r="H18" s="317">
        <v>3269</v>
      </c>
      <c r="J18" s="73"/>
    </row>
    <row r="19" spans="1:10" ht="20.25">
      <c r="A19" s="78"/>
      <c r="B19" s="78"/>
      <c r="D19" s="63" t="s">
        <v>188</v>
      </c>
      <c r="F19" s="318">
        <f>SUM(F12:F18)</f>
        <v>1018306</v>
      </c>
      <c r="G19" s="73"/>
      <c r="H19" s="318">
        <f>SUM(H12:H18)</f>
        <v>1017727</v>
      </c>
      <c r="I19" s="72"/>
      <c r="J19" s="73"/>
    </row>
    <row r="20" spans="1:10" ht="20.25">
      <c r="A20" s="78"/>
      <c r="B20" s="78"/>
      <c r="G20" s="73"/>
      <c r="J20" s="73"/>
    </row>
    <row r="21" spans="1:10" ht="20.25" hidden="1">
      <c r="A21" s="78"/>
      <c r="B21" s="78"/>
      <c r="D21" s="63"/>
      <c r="G21" s="73"/>
      <c r="J21" s="73"/>
    </row>
    <row r="22" spans="1:10" ht="20.25">
      <c r="A22" s="78"/>
      <c r="B22" s="78"/>
      <c r="D22" s="62" t="s">
        <v>233</v>
      </c>
      <c r="F22" s="317">
        <f>358538+21727+2002+9294+4</f>
        <v>391565</v>
      </c>
      <c r="G22" s="73"/>
      <c r="H22" s="317">
        <v>409204</v>
      </c>
      <c r="J22" s="73"/>
    </row>
    <row r="23" spans="1:10" ht="20.25">
      <c r="A23" s="78"/>
      <c r="B23" s="78"/>
      <c r="D23" s="62" t="s">
        <v>145</v>
      </c>
      <c r="F23" s="317">
        <v>355632</v>
      </c>
      <c r="G23" s="73"/>
      <c r="H23" s="317">
        <v>308062</v>
      </c>
      <c r="J23" s="73"/>
    </row>
    <row r="24" spans="1:10" ht="20.25">
      <c r="A24" s="78"/>
      <c r="B24" s="78"/>
      <c r="D24" s="62" t="s">
        <v>234</v>
      </c>
      <c r="F24" s="317">
        <v>75857</v>
      </c>
      <c r="G24" s="73"/>
      <c r="H24" s="317">
        <v>61035</v>
      </c>
      <c r="J24" s="73"/>
    </row>
    <row r="25" spans="1:10" ht="20.25">
      <c r="A25" s="78"/>
      <c r="B25" s="78"/>
      <c r="D25" s="62" t="s">
        <v>235</v>
      </c>
      <c r="F25" s="387">
        <v>4747</v>
      </c>
      <c r="G25" s="73"/>
      <c r="H25" s="387">
        <v>1740</v>
      </c>
      <c r="J25" s="73"/>
    </row>
    <row r="26" spans="1:10" ht="20.25">
      <c r="A26" s="78"/>
      <c r="B26" s="78"/>
      <c r="D26" s="62" t="s">
        <v>189</v>
      </c>
      <c r="F26" s="317">
        <v>328567</v>
      </c>
      <c r="G26" s="73"/>
      <c r="H26" s="317">
        <v>212159</v>
      </c>
      <c r="J26" s="73"/>
    </row>
    <row r="27" spans="1:10" ht="20.25">
      <c r="A27" s="78"/>
      <c r="B27" s="78"/>
      <c r="D27" s="63" t="s">
        <v>190</v>
      </c>
      <c r="F27" s="318">
        <f>SUM(F22:F26)</f>
        <v>1156368</v>
      </c>
      <c r="G27" s="73"/>
      <c r="H27" s="318">
        <f>SUM(H22:H26)</f>
        <v>992200</v>
      </c>
      <c r="J27" s="73"/>
    </row>
    <row r="28" spans="1:11" ht="21" thickBot="1">
      <c r="A28" s="78"/>
      <c r="B28" s="78"/>
      <c r="D28" s="63" t="s">
        <v>198</v>
      </c>
      <c r="F28" s="320">
        <f>F19+F27</f>
        <v>2174674</v>
      </c>
      <c r="G28" s="73"/>
      <c r="H28" s="320">
        <f>H19+H27</f>
        <v>2009927</v>
      </c>
      <c r="J28" s="73"/>
      <c r="K28" s="62">
        <f>F27/F50</f>
        <v>1.2053171341343292</v>
      </c>
    </row>
    <row r="29" spans="1:11" ht="21" thickTop="1">
      <c r="A29" s="78"/>
      <c r="B29" s="78"/>
      <c r="G29" s="73"/>
      <c r="J29" s="73"/>
      <c r="K29" s="67">
        <f>F27-F23</f>
        <v>800736</v>
      </c>
    </row>
    <row r="30" spans="1:11" ht="20.25">
      <c r="A30" s="78"/>
      <c r="B30" s="78"/>
      <c r="D30" s="63" t="s">
        <v>199</v>
      </c>
      <c r="G30" s="73"/>
      <c r="J30" s="73"/>
      <c r="K30" s="62">
        <f>K29/F50</f>
        <v>0.8346312079875837</v>
      </c>
    </row>
    <row r="31" spans="1:10" ht="20.25">
      <c r="A31" s="78"/>
      <c r="B31" s="78"/>
      <c r="D31" s="62" t="s">
        <v>174</v>
      </c>
      <c r="F31" s="317">
        <v>404749</v>
      </c>
      <c r="G31" s="73"/>
      <c r="H31" s="317">
        <v>404741</v>
      </c>
      <c r="J31" s="73"/>
    </row>
    <row r="32" spans="1:10" ht="20.25">
      <c r="A32" s="78"/>
      <c r="B32" s="78"/>
      <c r="D32" s="62" t="s">
        <v>236</v>
      </c>
      <c r="F32" s="321">
        <v>81972</v>
      </c>
      <c r="G32" s="73"/>
      <c r="H32" s="321">
        <v>78752</v>
      </c>
      <c r="J32" s="73"/>
    </row>
    <row r="33" spans="1:10" ht="20.25">
      <c r="A33" s="78"/>
      <c r="B33" s="78"/>
      <c r="D33" s="62" t="s">
        <v>200</v>
      </c>
      <c r="F33" s="319">
        <f>-2955+287042</f>
        <v>284087</v>
      </c>
      <c r="G33" s="73"/>
      <c r="H33" s="319">
        <v>267637</v>
      </c>
      <c r="J33" s="73"/>
    </row>
    <row r="34" spans="1:10" ht="20.25">
      <c r="A34" s="78"/>
      <c r="B34" s="78"/>
      <c r="D34" s="63" t="s">
        <v>191</v>
      </c>
      <c r="G34" s="73"/>
      <c r="J34" s="73"/>
    </row>
    <row r="35" spans="1:10" ht="20.25">
      <c r="A35" s="78"/>
      <c r="B35" s="78"/>
      <c r="D35" s="63" t="s">
        <v>192</v>
      </c>
      <c r="F35" s="317">
        <f>SUM(F31:F33)</f>
        <v>770808</v>
      </c>
      <c r="G35" s="73"/>
      <c r="H35" s="317">
        <f>SUM(H31:H33)</f>
        <v>751130</v>
      </c>
      <c r="J35" s="73"/>
    </row>
    <row r="36" spans="1:10" ht="20.25">
      <c r="A36" s="78"/>
      <c r="B36" s="78"/>
      <c r="D36" s="63" t="s">
        <v>193</v>
      </c>
      <c r="F36" s="319">
        <v>113729</v>
      </c>
      <c r="G36" s="73"/>
      <c r="H36" s="319">
        <v>126884</v>
      </c>
      <c r="J36" s="73"/>
    </row>
    <row r="37" spans="1:10" ht="20.25">
      <c r="A37" s="78"/>
      <c r="B37" s="78"/>
      <c r="D37" s="63" t="s">
        <v>195</v>
      </c>
      <c r="F37" s="318">
        <f>SUM(F35:F36)</f>
        <v>884537</v>
      </c>
      <c r="G37" s="73"/>
      <c r="H37" s="318">
        <f>SUM(H35:H36)</f>
        <v>878014</v>
      </c>
      <c r="J37" s="73"/>
    </row>
    <row r="38" spans="1:10" ht="20.25">
      <c r="A38" s="78"/>
      <c r="B38" s="78"/>
      <c r="G38" s="73"/>
      <c r="J38" s="73"/>
    </row>
    <row r="39" spans="1:10" ht="20.25" hidden="1">
      <c r="A39" s="78"/>
      <c r="B39" s="78"/>
      <c r="D39" s="63"/>
      <c r="G39" s="73"/>
      <c r="J39" s="73"/>
    </row>
    <row r="40" spans="1:10" ht="20.25">
      <c r="A40" s="78"/>
      <c r="B40" s="78"/>
      <c r="D40" s="62" t="s">
        <v>201</v>
      </c>
      <c r="F40" s="317">
        <f>300000+11832-4401</f>
        <v>307431</v>
      </c>
      <c r="G40" s="73"/>
      <c r="H40" s="317">
        <v>311254</v>
      </c>
      <c r="J40" s="73"/>
    </row>
    <row r="41" spans="1:10" ht="20.25">
      <c r="A41" s="78"/>
      <c r="B41" s="78"/>
      <c r="D41" s="62" t="s">
        <v>196</v>
      </c>
      <c r="F41" s="317">
        <v>23317</v>
      </c>
      <c r="G41" s="73"/>
      <c r="H41" s="317">
        <v>21193</v>
      </c>
      <c r="J41" s="73"/>
    </row>
    <row r="42" spans="1:10" ht="20.25">
      <c r="A42" s="78"/>
      <c r="B42" s="78"/>
      <c r="D42" s="63" t="s">
        <v>202</v>
      </c>
      <c r="F42" s="318">
        <f>SUM(F40:F41)</f>
        <v>330748</v>
      </c>
      <c r="G42" s="73"/>
      <c r="H42" s="318">
        <f>SUM(H40:H41)</f>
        <v>332447</v>
      </c>
      <c r="J42" s="73"/>
    </row>
    <row r="43" spans="1:10" ht="20.25">
      <c r="A43" s="78"/>
      <c r="B43" s="78"/>
      <c r="G43" s="73"/>
      <c r="J43" s="73"/>
    </row>
    <row r="44" spans="1:10" ht="20.25" hidden="1">
      <c r="A44" s="78"/>
      <c r="B44" s="78"/>
      <c r="D44" s="63"/>
      <c r="G44" s="73"/>
      <c r="J44" s="73"/>
    </row>
    <row r="45" spans="1:10" ht="20.25">
      <c r="A45" s="78"/>
      <c r="B45" s="78"/>
      <c r="D45" s="62" t="s">
        <v>237</v>
      </c>
      <c r="F45" s="317">
        <v>853</v>
      </c>
      <c r="G45" s="73"/>
      <c r="H45" s="317">
        <v>850</v>
      </c>
      <c r="J45" s="73"/>
    </row>
    <row r="46" spans="1:10" ht="20.25">
      <c r="A46" s="78"/>
      <c r="B46" s="78"/>
      <c r="D46" s="62" t="s">
        <v>238</v>
      </c>
      <c r="F46" s="317">
        <f>2955+264374</f>
        <v>267329</v>
      </c>
      <c r="G46" s="73"/>
      <c r="H46" s="317">
        <v>222138</v>
      </c>
      <c r="J46" s="73"/>
    </row>
    <row r="47" spans="1:10" ht="20.25">
      <c r="A47" s="78"/>
      <c r="B47" s="78"/>
      <c r="D47" s="62" t="s">
        <v>239</v>
      </c>
      <c r="F47" s="317">
        <v>56448</v>
      </c>
      <c r="G47" s="73"/>
      <c r="H47" s="317">
        <v>46522</v>
      </c>
      <c r="J47" s="73"/>
    </row>
    <row r="48" spans="1:10" ht="20.25" hidden="1">
      <c r="A48" s="78"/>
      <c r="B48" s="78"/>
      <c r="D48" s="62" t="s">
        <v>270</v>
      </c>
      <c r="G48" s="73"/>
      <c r="J48" s="73"/>
    </row>
    <row r="49" spans="1:10" ht="20.25">
      <c r="A49" s="78"/>
      <c r="B49" s="78"/>
      <c r="D49" s="62" t="s">
        <v>240</v>
      </c>
      <c r="F49" s="317">
        <f>-300000+930358+4401</f>
        <v>634759</v>
      </c>
      <c r="G49" s="73"/>
      <c r="H49" s="317">
        <v>529956</v>
      </c>
      <c r="J49" s="73"/>
    </row>
    <row r="50" spans="2:10" ht="20.25">
      <c r="B50" s="78"/>
      <c r="D50" s="63" t="s">
        <v>203</v>
      </c>
      <c r="F50" s="318">
        <f>SUM(F45:F49)</f>
        <v>959389</v>
      </c>
      <c r="G50" s="73"/>
      <c r="H50" s="318">
        <f>SUM(H45:H49)</f>
        <v>799466</v>
      </c>
      <c r="J50" s="73"/>
    </row>
    <row r="51" spans="1:10" ht="20.25">
      <c r="A51" s="78"/>
      <c r="B51" s="78"/>
      <c r="D51" s="63" t="s">
        <v>204</v>
      </c>
      <c r="E51" s="62"/>
      <c r="F51" s="67">
        <f>F42+F50</f>
        <v>1290137</v>
      </c>
      <c r="H51" s="67">
        <f>H42+H50</f>
        <v>1131913</v>
      </c>
      <c r="J51" s="73"/>
    </row>
    <row r="52" spans="1:11" ht="21" thickBot="1">
      <c r="A52" s="78"/>
      <c r="B52" s="78"/>
      <c r="D52" s="63" t="s">
        <v>205</v>
      </c>
      <c r="F52" s="322">
        <f>F51+F37</f>
        <v>2174674</v>
      </c>
      <c r="G52" s="73"/>
      <c r="H52" s="322">
        <f>H51+H37</f>
        <v>2009927</v>
      </c>
      <c r="J52" s="73"/>
      <c r="K52" s="67">
        <f>F52-F28</f>
        <v>0</v>
      </c>
    </row>
    <row r="53" spans="1:11" ht="21" thickTop="1">
      <c r="A53" s="78"/>
      <c r="B53" s="78"/>
      <c r="D53" s="63"/>
      <c r="F53" s="321"/>
      <c r="G53" s="73"/>
      <c r="H53" s="321"/>
      <c r="J53" s="73"/>
      <c r="K53" s="67"/>
    </row>
    <row r="54" spans="1:8" ht="20.25">
      <c r="A54" s="78"/>
      <c r="B54" s="78"/>
      <c r="D54" s="63" t="s">
        <v>217</v>
      </c>
      <c r="F54" s="323">
        <f>(F35)*100/(F31-2998)</f>
        <v>191.86212355414173</v>
      </c>
      <c r="G54" s="463"/>
      <c r="H54" s="323">
        <f>(H35)*100/(H31-2998)</f>
        <v>186.96778786438097</v>
      </c>
    </row>
    <row r="55" spans="1:7" ht="20.25">
      <c r="A55" s="78"/>
      <c r="B55" s="78"/>
      <c r="D55" s="63" t="s">
        <v>218</v>
      </c>
      <c r="G55" s="73"/>
    </row>
    <row r="56" spans="1:8" ht="20.25">
      <c r="A56" s="78"/>
      <c r="B56" s="78"/>
      <c r="F56" s="103"/>
      <c r="G56" s="73"/>
      <c r="H56" s="103"/>
    </row>
    <row r="57" spans="1:8" ht="20.25">
      <c r="A57" s="78"/>
      <c r="B57" s="78"/>
      <c r="D57" s="561" t="s">
        <v>289</v>
      </c>
      <c r="E57" s="561"/>
      <c r="F57" s="561"/>
      <c r="G57" s="561"/>
      <c r="H57" s="561"/>
    </row>
    <row r="58" spans="1:8" ht="20.25">
      <c r="A58" s="78"/>
      <c r="B58" s="78"/>
      <c r="D58" s="561"/>
      <c r="E58" s="561"/>
      <c r="F58" s="561"/>
      <c r="G58" s="561"/>
      <c r="H58" s="561"/>
    </row>
    <row r="59" spans="1:8" ht="9" customHeight="1">
      <c r="A59" s="78"/>
      <c r="B59" s="78"/>
      <c r="D59" s="561"/>
      <c r="E59" s="561"/>
      <c r="F59" s="561"/>
      <c r="G59" s="561"/>
      <c r="H59" s="561"/>
    </row>
    <row r="60" spans="1:7" ht="20.25">
      <c r="A60" s="78"/>
      <c r="B60" s="78"/>
      <c r="G60" s="73"/>
    </row>
    <row r="61" spans="1:8" ht="20.25">
      <c r="A61" s="65"/>
      <c r="B61" s="65"/>
      <c r="F61" s="62"/>
      <c r="H61" s="62"/>
    </row>
    <row r="62" spans="1:7" ht="20.25">
      <c r="A62" s="65"/>
      <c r="B62" s="65"/>
      <c r="G62" s="73"/>
    </row>
    <row r="63" spans="4:8" ht="20.25" hidden="1">
      <c r="D63" s="78" t="s">
        <v>221</v>
      </c>
      <c r="F63" s="317">
        <f>F28-F52</f>
        <v>0</v>
      </c>
      <c r="G63" s="321"/>
      <c r="H63" s="317">
        <f>H28-H52</f>
        <v>0</v>
      </c>
    </row>
    <row r="64" ht="20.25" hidden="1">
      <c r="G64" s="324"/>
    </row>
    <row r="65" spans="4:7" ht="20.25" hidden="1">
      <c r="D65" s="62" t="s">
        <v>18</v>
      </c>
      <c r="G65" s="324"/>
    </row>
    <row r="66" ht="20.25" hidden="1">
      <c r="D66" s="62" t="s">
        <v>19</v>
      </c>
    </row>
    <row r="67" ht="20.25" hidden="1"/>
    <row r="68" ht="20.25" hidden="1"/>
    <row r="69" spans="6:8" ht="20.25" hidden="1">
      <c r="F69" s="319">
        <f>F40+F49</f>
        <v>942190</v>
      </c>
      <c r="H69" s="325">
        <f>F69/F70</f>
        <v>1.0651787319241592</v>
      </c>
    </row>
    <row r="70" ht="20.25" hidden="1">
      <c r="F70" s="317">
        <f>F37</f>
        <v>884537</v>
      </c>
    </row>
    <row r="71" ht="20.25" hidden="1"/>
    <row r="72" ht="20.25" hidden="1">
      <c r="F72" s="326"/>
    </row>
    <row r="73" ht="20.25" hidden="1"/>
    <row r="74" spans="6:8" ht="20.25" hidden="1">
      <c r="F74" s="327">
        <f>F69-F26</f>
        <v>613623</v>
      </c>
      <c r="H74" s="325">
        <f>F74/F75</f>
        <v>0.6937222524326286</v>
      </c>
    </row>
    <row r="75" ht="20.25" hidden="1">
      <c r="F75" s="317">
        <f>F70</f>
        <v>884537</v>
      </c>
    </row>
    <row r="76" ht="20.25" hidden="1"/>
    <row r="77" ht="20.25" hidden="1"/>
  </sheetData>
  <sheetProtection/>
  <mergeCells count="4">
    <mergeCell ref="A1:H1"/>
    <mergeCell ref="D57:H59"/>
    <mergeCell ref="D5:H5"/>
    <mergeCell ref="D6:H6"/>
  </mergeCells>
  <printOptions/>
  <pageMargins left="0.7874015748031497" right="0.3937007874015748" top="0" bottom="0" header="0.5118110236220472" footer="0.5118110236220472"/>
  <pageSetup fitToHeight="1" fitToWidth="1"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sheetPr>
    <tabColor indexed="22"/>
  </sheetPr>
  <dimension ref="A2:N46"/>
  <sheetViews>
    <sheetView zoomScalePageLayoutView="0" workbookViewId="0" topLeftCell="A1">
      <pane xSplit="1" ySplit="9" topLeftCell="C22" activePane="bottomRight" state="frozen"/>
      <selection pane="topLeft" activeCell="A1" sqref="A1"/>
      <selection pane="topRight" activeCell="B1" sqref="B1"/>
      <selection pane="bottomLeft" activeCell="A9" sqref="A9"/>
      <selection pane="bottomRight" activeCell="K40" sqref="K40"/>
    </sheetView>
  </sheetViews>
  <sheetFormatPr defaultColWidth="9.140625" defaultRowHeight="13.5"/>
  <cols>
    <col min="1" max="1" width="40.7109375" style="0" customWidth="1"/>
    <col min="2" max="2" width="9.8515625" style="0" bestFit="1" customWidth="1"/>
    <col min="3" max="5" width="9.28125" style="0" bestFit="1" customWidth="1"/>
    <col min="6" max="6" width="8.8515625" style="0" customWidth="1"/>
    <col min="7" max="8" width="9.28125" style="0" bestFit="1" customWidth="1"/>
    <col min="9" max="9" width="12.28125" style="0" customWidth="1"/>
    <col min="10" max="10" width="13.57421875" style="0" customWidth="1"/>
    <col min="11" max="11" width="9.28125" style="0" bestFit="1" customWidth="1"/>
    <col min="12" max="12" width="9.8515625" style="0" bestFit="1" customWidth="1"/>
    <col min="13" max="13" width="9.28125" style="0" bestFit="1" customWidth="1"/>
  </cols>
  <sheetData>
    <row r="2" spans="1:13" ht="15.75">
      <c r="A2" s="572" t="s">
        <v>276</v>
      </c>
      <c r="B2" s="572"/>
      <c r="C2" s="572"/>
      <c r="D2" s="572"/>
      <c r="E2" s="572"/>
      <c r="F2" s="572"/>
      <c r="G2" s="572"/>
      <c r="H2" s="572"/>
      <c r="I2" s="572"/>
      <c r="J2" s="572"/>
      <c r="K2" s="572"/>
      <c r="L2" s="572"/>
      <c r="M2" s="572"/>
    </row>
    <row r="3" ht="15.75">
      <c r="A3" s="17" t="s">
        <v>151</v>
      </c>
    </row>
    <row r="5" spans="2:10" s="54" customFormat="1" ht="15">
      <c r="B5" s="573" t="s">
        <v>283</v>
      </c>
      <c r="C5" s="573"/>
      <c r="D5" s="573"/>
      <c r="E5" s="573"/>
      <c r="F5" s="573"/>
      <c r="G5" s="573"/>
      <c r="H5" s="573"/>
      <c r="I5" s="573"/>
      <c r="J5" s="573"/>
    </row>
    <row r="6" spans="2:9" s="54" customFormat="1" ht="15">
      <c r="B6" s="573" t="s">
        <v>282</v>
      </c>
      <c r="C6" s="573"/>
      <c r="D6" s="573"/>
      <c r="E6" s="573"/>
      <c r="F6" s="573"/>
      <c r="G6" s="573"/>
      <c r="H6" s="573"/>
      <c r="I6" s="55" t="s">
        <v>168</v>
      </c>
    </row>
    <row r="7" spans="4:7" s="31" customFormat="1" ht="13.5">
      <c r="D7" s="32" t="s">
        <v>154</v>
      </c>
      <c r="F7" s="32" t="s">
        <v>241</v>
      </c>
      <c r="G7" s="32" t="s">
        <v>242</v>
      </c>
    </row>
    <row r="8" spans="2:12" s="31" customFormat="1" ht="13.5">
      <c r="B8" s="32" t="s">
        <v>155</v>
      </c>
      <c r="C8" s="32" t="s">
        <v>155</v>
      </c>
      <c r="D8" s="32" t="s">
        <v>243</v>
      </c>
      <c r="E8" s="32" t="s">
        <v>156</v>
      </c>
      <c r="F8" s="32" t="s">
        <v>244</v>
      </c>
      <c r="G8" s="32" t="s">
        <v>245</v>
      </c>
      <c r="H8" s="32" t="s">
        <v>176</v>
      </c>
      <c r="I8" s="32" t="s">
        <v>157</v>
      </c>
      <c r="K8" s="32" t="s">
        <v>206</v>
      </c>
      <c r="L8" s="32" t="s">
        <v>125</v>
      </c>
    </row>
    <row r="9" spans="1:12" s="31" customFormat="1" ht="13.5">
      <c r="A9" s="32"/>
      <c r="B9" s="32" t="s">
        <v>245</v>
      </c>
      <c r="C9" s="32" t="s">
        <v>246</v>
      </c>
      <c r="D9" s="32" t="s">
        <v>247</v>
      </c>
      <c r="E9" s="32" t="s">
        <v>247</v>
      </c>
      <c r="F9" s="32" t="s">
        <v>247</v>
      </c>
      <c r="G9" s="32" t="s">
        <v>247</v>
      </c>
      <c r="H9" s="32" t="s">
        <v>127</v>
      </c>
      <c r="I9" s="32" t="s">
        <v>248</v>
      </c>
      <c r="J9" s="32" t="s">
        <v>125</v>
      </c>
      <c r="K9" s="32" t="s">
        <v>249</v>
      </c>
      <c r="L9" s="32" t="s">
        <v>250</v>
      </c>
    </row>
    <row r="10" ht="13.5">
      <c r="A10" s="29" t="s">
        <v>251</v>
      </c>
    </row>
    <row r="11" spans="1:14" ht="13.5">
      <c r="A11" s="30" t="s">
        <v>213</v>
      </c>
      <c r="B11" s="33">
        <v>383520</v>
      </c>
      <c r="C11" s="33">
        <v>9812</v>
      </c>
      <c r="D11" s="33">
        <v>73</v>
      </c>
      <c r="E11" s="33">
        <v>-100</v>
      </c>
      <c r="F11" s="33">
        <v>55386</v>
      </c>
      <c r="G11" s="33">
        <v>2982</v>
      </c>
      <c r="H11" s="33">
        <v>-11443</v>
      </c>
      <c r="I11" s="33">
        <v>242944</v>
      </c>
      <c r="J11" s="33">
        <f>SUM(B11:I11)</f>
        <v>683174</v>
      </c>
      <c r="K11" s="33">
        <v>95484</v>
      </c>
      <c r="L11" s="33">
        <f>J11+K11</f>
        <v>778658</v>
      </c>
      <c r="M11" s="34"/>
      <c r="N11" s="34"/>
    </row>
    <row r="12" spans="1:14" ht="13.5">
      <c r="A12" s="30" t="s">
        <v>252</v>
      </c>
      <c r="B12" s="35"/>
      <c r="C12" s="35"/>
      <c r="D12" s="35"/>
      <c r="E12" s="35"/>
      <c r="F12" s="36">
        <v>-11564</v>
      </c>
      <c r="G12" s="36"/>
      <c r="H12" s="36"/>
      <c r="I12" s="36">
        <v>11564</v>
      </c>
      <c r="J12" s="36"/>
      <c r="K12" s="36"/>
      <c r="L12" s="36"/>
      <c r="M12" s="34"/>
      <c r="N12" s="34"/>
    </row>
    <row r="13" spans="1:14" ht="13.5">
      <c r="A13" s="29" t="s">
        <v>253</v>
      </c>
      <c r="B13" s="33">
        <f>SUM(B11:B12)</f>
        <v>383520</v>
      </c>
      <c r="C13" s="33">
        <f aca="true" t="shared" si="0" ref="C13:K13">SUM(C11:C12)</f>
        <v>9812</v>
      </c>
      <c r="D13" s="33">
        <f t="shared" si="0"/>
        <v>73</v>
      </c>
      <c r="E13" s="33">
        <f t="shared" si="0"/>
        <v>-100</v>
      </c>
      <c r="F13" s="33">
        <f t="shared" si="0"/>
        <v>43822</v>
      </c>
      <c r="G13" s="33">
        <f t="shared" si="0"/>
        <v>2982</v>
      </c>
      <c r="H13" s="33">
        <f t="shared" si="0"/>
        <v>-11443</v>
      </c>
      <c r="I13" s="33">
        <f t="shared" si="0"/>
        <v>254508</v>
      </c>
      <c r="J13" s="33">
        <f t="shared" si="0"/>
        <v>683174</v>
      </c>
      <c r="K13" s="33">
        <f t="shared" si="0"/>
        <v>95484</v>
      </c>
      <c r="L13" s="33">
        <f>SUM(L11:L12)</f>
        <v>778658</v>
      </c>
      <c r="M13" s="34"/>
      <c r="N13" s="34"/>
    </row>
    <row r="14" spans="1:14" ht="13.5">
      <c r="A14" s="30" t="s">
        <v>254</v>
      </c>
      <c r="B14" s="34"/>
      <c r="C14" s="34"/>
      <c r="D14" s="34"/>
      <c r="E14" s="34"/>
      <c r="F14" s="34"/>
      <c r="G14" s="34"/>
      <c r="H14" s="34"/>
      <c r="I14" s="34"/>
      <c r="J14" s="34"/>
      <c r="K14" s="34"/>
      <c r="L14" s="34"/>
      <c r="M14" s="34"/>
      <c r="N14" s="34"/>
    </row>
    <row r="15" spans="1:14" ht="13.5">
      <c r="A15" s="30" t="s">
        <v>278</v>
      </c>
      <c r="B15" s="34"/>
      <c r="C15" s="34"/>
      <c r="D15" s="34"/>
      <c r="E15" s="34"/>
      <c r="F15" s="34"/>
      <c r="G15" s="34"/>
      <c r="H15" s="34"/>
      <c r="I15" s="34"/>
      <c r="J15" s="34"/>
      <c r="K15" s="34"/>
      <c r="L15" s="34"/>
      <c r="M15" s="34"/>
      <c r="N15" s="34"/>
    </row>
    <row r="16" spans="1:14" ht="13.5">
      <c r="A16" s="30" t="s">
        <v>279</v>
      </c>
      <c r="B16" s="38">
        <v>1814</v>
      </c>
      <c r="C16" s="37">
        <v>653</v>
      </c>
      <c r="D16" s="33"/>
      <c r="E16" s="33"/>
      <c r="F16" s="33"/>
      <c r="G16" s="33"/>
      <c r="H16" s="33"/>
      <c r="I16" s="33"/>
      <c r="J16" s="33">
        <f>SUM(B16:I16)</f>
        <v>2467</v>
      </c>
      <c r="K16" s="33"/>
      <c r="L16" s="33">
        <f>J16+K16</f>
        <v>2467</v>
      </c>
      <c r="N16" s="34"/>
    </row>
    <row r="17" spans="1:14" ht="13.5">
      <c r="A17" s="30" t="s">
        <v>280</v>
      </c>
      <c r="B17" s="33"/>
      <c r="C17" s="33">
        <v>11</v>
      </c>
      <c r="D17" s="33"/>
      <c r="E17" s="33"/>
      <c r="F17" s="33"/>
      <c r="G17" s="33"/>
      <c r="H17" s="33"/>
      <c r="I17" s="33"/>
      <c r="J17" s="33">
        <f>SUM(B17:I17)</f>
        <v>11</v>
      </c>
      <c r="K17" s="33"/>
      <c r="L17" s="33">
        <f>J17+K17</f>
        <v>11</v>
      </c>
      <c r="N17" s="34"/>
    </row>
    <row r="18" spans="1:14" ht="13.5">
      <c r="A18" s="30" t="s">
        <v>281</v>
      </c>
      <c r="B18" s="33">
        <v>7643</v>
      </c>
      <c r="C18" s="33">
        <v>2783</v>
      </c>
      <c r="D18" s="33"/>
      <c r="E18" s="33"/>
      <c r="F18" s="33"/>
      <c r="G18" s="33"/>
      <c r="H18" s="33"/>
      <c r="I18" s="33"/>
      <c r="J18" s="33">
        <f>SUM(B18:I18)</f>
        <v>10426</v>
      </c>
      <c r="K18" s="33"/>
      <c r="L18" s="33">
        <f>J18+K18</f>
        <v>10426</v>
      </c>
      <c r="N18" s="34"/>
    </row>
    <row r="19" spans="1:14" ht="13.5">
      <c r="A19" s="30"/>
      <c r="B19" s="34"/>
      <c r="C19" s="34"/>
      <c r="D19" s="34"/>
      <c r="E19" s="34"/>
      <c r="F19" s="34"/>
      <c r="G19" s="34"/>
      <c r="H19" s="34"/>
      <c r="I19" s="34"/>
      <c r="J19" s="34"/>
      <c r="K19" s="34"/>
      <c r="L19" s="34"/>
      <c r="M19" s="34"/>
      <c r="N19" s="34"/>
    </row>
    <row r="20" spans="1:14" ht="13.5">
      <c r="A20" s="30" t="s">
        <v>255</v>
      </c>
      <c r="B20" s="41"/>
      <c r="C20" s="42"/>
      <c r="D20" s="42"/>
      <c r="E20" s="42">
        <v>-1062</v>
      </c>
      <c r="F20" s="42"/>
      <c r="G20" s="42"/>
      <c r="H20" s="42"/>
      <c r="I20" s="42"/>
      <c r="J20" s="42">
        <f>SUM(B20:I20)</f>
        <v>-1062</v>
      </c>
      <c r="K20" s="42"/>
      <c r="L20" s="43">
        <f>J20+K20</f>
        <v>-1062</v>
      </c>
      <c r="M20" s="34"/>
      <c r="N20" s="34"/>
    </row>
    <row r="21" spans="1:14" ht="13.5">
      <c r="A21" s="30" t="s">
        <v>256</v>
      </c>
      <c r="B21" s="44"/>
      <c r="C21" s="40"/>
      <c r="D21" s="40"/>
      <c r="E21" s="40"/>
      <c r="F21" s="40">
        <v>-176</v>
      </c>
      <c r="G21" s="40"/>
      <c r="H21" s="40"/>
      <c r="I21" s="40">
        <v>176</v>
      </c>
      <c r="J21" s="40"/>
      <c r="K21" s="40"/>
      <c r="L21" s="45"/>
      <c r="M21" s="34"/>
      <c r="N21" s="34"/>
    </row>
    <row r="22" spans="1:14" ht="13.5">
      <c r="A22" s="30"/>
      <c r="B22" s="50"/>
      <c r="C22" s="51"/>
      <c r="D22" s="51"/>
      <c r="E22" s="51"/>
      <c r="F22" s="51"/>
      <c r="G22" s="51"/>
      <c r="H22" s="51"/>
      <c r="I22" s="51"/>
      <c r="J22" s="51"/>
      <c r="K22" s="51"/>
      <c r="L22" s="52"/>
      <c r="M22" s="34"/>
      <c r="N22" s="34"/>
    </row>
    <row r="23" spans="1:14" ht="13.5">
      <c r="A23" s="30"/>
      <c r="B23" s="46"/>
      <c r="C23" s="39"/>
      <c r="D23" s="39"/>
      <c r="E23" s="39"/>
      <c r="F23" s="39"/>
      <c r="G23" s="39"/>
      <c r="H23" s="39"/>
      <c r="I23" s="39"/>
      <c r="J23" s="39"/>
      <c r="K23" s="39"/>
      <c r="L23" s="45"/>
      <c r="M23" s="34"/>
      <c r="N23" s="34"/>
    </row>
    <row r="24" spans="1:14" ht="13.5">
      <c r="A24" s="30" t="s">
        <v>257</v>
      </c>
      <c r="B24" s="44"/>
      <c r="C24" s="40"/>
      <c r="D24" s="40"/>
      <c r="E24" s="40">
        <f>SUM(E20:E22)</f>
        <v>-1062</v>
      </c>
      <c r="F24" s="40">
        <f>SUM(F20:F22)</f>
        <v>-176</v>
      </c>
      <c r="G24" s="40"/>
      <c r="H24" s="40">
        <f>SUM(H20:H22)</f>
        <v>0</v>
      </c>
      <c r="I24" s="40">
        <f>SUM(I20:I22)</f>
        <v>176</v>
      </c>
      <c r="J24" s="40">
        <f>SUM(J20:J22)</f>
        <v>-1062</v>
      </c>
      <c r="K24" s="40"/>
      <c r="L24" s="47">
        <v>-1062</v>
      </c>
      <c r="M24" s="34"/>
      <c r="N24" s="34"/>
    </row>
    <row r="25" spans="1:14" ht="13.5">
      <c r="A25" s="30" t="s">
        <v>258</v>
      </c>
      <c r="B25" s="48"/>
      <c r="C25" s="36"/>
      <c r="D25" s="36"/>
      <c r="E25" s="36"/>
      <c r="F25" s="36"/>
      <c r="G25" s="36"/>
      <c r="H25" s="36"/>
      <c r="I25" s="36">
        <v>104272</v>
      </c>
      <c r="J25" s="36">
        <v>104272</v>
      </c>
      <c r="K25" s="36">
        <v>16753</v>
      </c>
      <c r="L25" s="49">
        <v>121025</v>
      </c>
      <c r="M25" s="34"/>
      <c r="N25" s="34"/>
    </row>
    <row r="26" spans="1:14" ht="13.5">
      <c r="A26" s="30"/>
      <c r="B26" s="34"/>
      <c r="C26" s="34"/>
      <c r="D26" s="34"/>
      <c r="E26" s="34"/>
      <c r="F26" s="34"/>
      <c r="G26" s="34"/>
      <c r="H26" s="34"/>
      <c r="I26" s="34"/>
      <c r="J26" s="34"/>
      <c r="K26" s="34"/>
      <c r="L26" s="34"/>
      <c r="M26" s="34"/>
      <c r="N26" s="34"/>
    </row>
    <row r="27" spans="1:14" ht="13.5">
      <c r="A27" s="30" t="s">
        <v>259</v>
      </c>
      <c r="B27" s="33">
        <f>B25+B24</f>
        <v>0</v>
      </c>
      <c r="C27" s="33">
        <f aca="true" t="shared" si="1" ref="C27:L27">C25+C24</f>
        <v>0</v>
      </c>
      <c r="D27" s="33">
        <f t="shared" si="1"/>
        <v>0</v>
      </c>
      <c r="E27" s="33">
        <f>E25+E24</f>
        <v>-1062</v>
      </c>
      <c r="F27" s="33">
        <f t="shared" si="1"/>
        <v>-176</v>
      </c>
      <c r="G27" s="33">
        <f t="shared" si="1"/>
        <v>0</v>
      </c>
      <c r="H27" s="33">
        <f t="shared" si="1"/>
        <v>0</v>
      </c>
      <c r="I27" s="33">
        <f>I25+I24</f>
        <v>104448</v>
      </c>
      <c r="J27" s="33">
        <f>J25+J24</f>
        <v>103210</v>
      </c>
      <c r="K27" s="33">
        <f t="shared" si="1"/>
        <v>16753</v>
      </c>
      <c r="L27" s="33">
        <f t="shared" si="1"/>
        <v>119963</v>
      </c>
      <c r="M27" s="34"/>
      <c r="N27" s="34"/>
    </row>
    <row r="28" spans="1:14" ht="13.5">
      <c r="A28" s="30" t="s">
        <v>260</v>
      </c>
      <c r="B28" s="33"/>
      <c r="C28" s="33">
        <v>3416</v>
      </c>
      <c r="D28" s="33"/>
      <c r="E28" s="33"/>
      <c r="F28" s="33"/>
      <c r="G28" s="33"/>
      <c r="H28" s="33">
        <v>5607</v>
      </c>
      <c r="I28" s="33"/>
      <c r="J28" s="33">
        <f>SUM(B28:I28)</f>
        <v>9023</v>
      </c>
      <c r="K28" s="33"/>
      <c r="L28" s="33">
        <f>J28+K28</f>
        <v>9023</v>
      </c>
      <c r="M28" s="34"/>
      <c r="N28" s="34"/>
    </row>
    <row r="29" spans="1:14" ht="13.5">
      <c r="A29" s="30" t="s">
        <v>273</v>
      </c>
      <c r="B29" s="33"/>
      <c r="C29" s="33"/>
      <c r="D29" s="33"/>
      <c r="E29" s="33"/>
      <c r="F29" s="33"/>
      <c r="G29" s="33"/>
      <c r="H29" s="33"/>
      <c r="I29" s="33">
        <v>-69850</v>
      </c>
      <c r="J29" s="33">
        <f>SUM(B29:I29)</f>
        <v>-69850</v>
      </c>
      <c r="K29" s="33"/>
      <c r="L29" s="33">
        <f>J29+K29</f>
        <v>-69850</v>
      </c>
      <c r="M29" s="34"/>
      <c r="N29" s="34"/>
    </row>
    <row r="30" spans="1:14" ht="13.5">
      <c r="A30" s="30" t="s">
        <v>274</v>
      </c>
      <c r="B30" s="33"/>
      <c r="C30" s="33"/>
      <c r="D30" s="33"/>
      <c r="E30" s="33"/>
      <c r="F30" s="33"/>
      <c r="G30" s="33"/>
      <c r="H30" s="33"/>
      <c r="I30" s="33"/>
      <c r="J30" s="33"/>
      <c r="K30" s="33">
        <v>-12647</v>
      </c>
      <c r="L30" s="33">
        <f>J30+K30</f>
        <v>-12647</v>
      </c>
      <c r="M30" s="34"/>
      <c r="N30" s="34"/>
    </row>
    <row r="31" spans="1:14" ht="13.5">
      <c r="A31" s="30"/>
      <c r="B31" s="33"/>
      <c r="C31" s="33"/>
      <c r="D31" s="33"/>
      <c r="E31" s="33"/>
      <c r="F31" s="33"/>
      <c r="G31" s="33"/>
      <c r="H31" s="33"/>
      <c r="I31" s="33"/>
      <c r="J31" s="33"/>
      <c r="K31" s="33"/>
      <c r="L31" s="33"/>
      <c r="M31" s="34"/>
      <c r="N31" s="34"/>
    </row>
    <row r="32" spans="1:14" ht="14.25" thickBot="1">
      <c r="A32" s="29" t="s">
        <v>275</v>
      </c>
      <c r="B32" s="53">
        <f>B30+B29+B28+B27+B18+B17+B16+B13</f>
        <v>392977</v>
      </c>
      <c r="C32" s="53">
        <f aca="true" t="shared" si="2" ref="C32:L32">C30+C29+C28+C27+C18+C17+C16+C13</f>
        <v>16675</v>
      </c>
      <c r="D32" s="53">
        <f t="shared" si="2"/>
        <v>73</v>
      </c>
      <c r="E32" s="53">
        <f t="shared" si="2"/>
        <v>-1162</v>
      </c>
      <c r="F32" s="53">
        <f t="shared" si="2"/>
        <v>43646</v>
      </c>
      <c r="G32" s="53">
        <f t="shared" si="2"/>
        <v>2982</v>
      </c>
      <c r="H32" s="53">
        <f t="shared" si="2"/>
        <v>-5836</v>
      </c>
      <c r="I32" s="53">
        <f t="shared" si="2"/>
        <v>289106</v>
      </c>
      <c r="J32" s="53">
        <f t="shared" si="2"/>
        <v>738461</v>
      </c>
      <c r="K32" s="53">
        <f>K30+K29+K28+K27+K18+K17+K16+K13</f>
        <v>99590</v>
      </c>
      <c r="L32" s="53">
        <f t="shared" si="2"/>
        <v>838051</v>
      </c>
      <c r="M32" s="34"/>
      <c r="N32" s="34"/>
    </row>
    <row r="33" spans="2:14" ht="14.25" thickTop="1">
      <c r="B33" s="34"/>
      <c r="C33" s="34"/>
      <c r="D33" s="34"/>
      <c r="E33" s="34"/>
      <c r="F33" s="34"/>
      <c r="G33" s="34"/>
      <c r="H33" s="34"/>
      <c r="I33" s="34"/>
      <c r="J33" s="34"/>
      <c r="K33" s="34"/>
      <c r="L33" s="34"/>
      <c r="M33" s="34"/>
      <c r="N33" s="34"/>
    </row>
    <row r="34" spans="2:14" ht="13.5">
      <c r="B34" s="34"/>
      <c r="C34" s="34"/>
      <c r="D34" s="34"/>
      <c r="E34" s="34"/>
      <c r="F34" s="34"/>
      <c r="G34" s="34"/>
      <c r="H34" s="34"/>
      <c r="I34" s="34"/>
      <c r="J34" s="34"/>
      <c r="K34" s="34"/>
      <c r="L34" s="34"/>
      <c r="M34" s="34"/>
      <c r="N34" s="34"/>
    </row>
    <row r="35" spans="2:14" ht="13.5">
      <c r="B35" s="34"/>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row r="40" spans="2:14" ht="13.5">
      <c r="B40" s="34"/>
      <c r="C40" s="34"/>
      <c r="D40" s="34"/>
      <c r="E40" s="34"/>
      <c r="F40" s="34"/>
      <c r="G40" s="34"/>
      <c r="H40" s="34"/>
      <c r="I40" s="34"/>
      <c r="J40" s="34"/>
      <c r="K40" s="34"/>
      <c r="L40" s="34"/>
      <c r="M40" s="34"/>
      <c r="N40" s="34"/>
    </row>
    <row r="41" spans="2:14" ht="13.5">
      <c r="B41" s="34"/>
      <c r="C41" s="34"/>
      <c r="D41" s="34"/>
      <c r="E41" s="34"/>
      <c r="F41" s="34"/>
      <c r="G41" s="34"/>
      <c r="H41" s="34"/>
      <c r="I41" s="34"/>
      <c r="J41" s="34"/>
      <c r="K41" s="34"/>
      <c r="L41" s="34"/>
      <c r="M41" s="34"/>
      <c r="N41" s="34"/>
    </row>
    <row r="42" spans="2:14" ht="13.5">
      <c r="B42" s="34"/>
      <c r="C42" s="34"/>
      <c r="D42" s="34"/>
      <c r="E42" s="34"/>
      <c r="F42" s="34"/>
      <c r="G42" s="34"/>
      <c r="H42" s="34"/>
      <c r="I42" s="34"/>
      <c r="J42" s="34"/>
      <c r="K42" s="34"/>
      <c r="L42" s="34"/>
      <c r="M42" s="34"/>
      <c r="N42" s="34"/>
    </row>
    <row r="43" spans="2:14" ht="13.5">
      <c r="B43" s="34"/>
      <c r="C43" s="34"/>
      <c r="D43" s="34"/>
      <c r="E43" s="34"/>
      <c r="F43" s="34"/>
      <c r="G43" s="34"/>
      <c r="H43" s="34"/>
      <c r="I43" s="34"/>
      <c r="J43" s="34"/>
      <c r="K43" s="34"/>
      <c r="L43" s="34"/>
      <c r="M43" s="34"/>
      <c r="N43" s="34"/>
    </row>
    <row r="44" spans="2:14" ht="13.5">
      <c r="B44" s="34"/>
      <c r="C44" s="34"/>
      <c r="D44" s="34"/>
      <c r="E44" s="34"/>
      <c r="F44" s="34"/>
      <c r="G44" s="34"/>
      <c r="H44" s="34"/>
      <c r="I44" s="34"/>
      <c r="J44" s="34"/>
      <c r="K44" s="34"/>
      <c r="L44" s="34"/>
      <c r="M44" s="34"/>
      <c r="N44" s="34"/>
    </row>
    <row r="45" spans="2:14" ht="13.5">
      <c r="B45" s="34"/>
      <c r="C45" s="34"/>
      <c r="D45" s="34"/>
      <c r="E45" s="34"/>
      <c r="F45" s="34"/>
      <c r="G45" s="34"/>
      <c r="H45" s="34"/>
      <c r="I45" s="34"/>
      <c r="J45" s="34"/>
      <c r="K45" s="34"/>
      <c r="L45" s="34"/>
      <c r="M45" s="34"/>
      <c r="N45" s="34"/>
    </row>
    <row r="46" spans="2:14" ht="13.5">
      <c r="B46" s="34"/>
      <c r="C46" s="34"/>
      <c r="D46" s="34"/>
      <c r="E46" s="34"/>
      <c r="F46" s="34"/>
      <c r="G46" s="34"/>
      <c r="H46" s="34"/>
      <c r="I46" s="34"/>
      <c r="J46" s="34"/>
      <c r="K46" s="34"/>
      <c r="L46" s="34"/>
      <c r="M46" s="34"/>
      <c r="N46" s="34"/>
    </row>
  </sheetData>
  <sheetProtection/>
  <mergeCells count="3">
    <mergeCell ref="A2:M2"/>
    <mergeCell ref="B6:H6"/>
    <mergeCell ref="B5:J5"/>
  </mergeCells>
  <printOptions/>
  <pageMargins left="0.75" right="0.75" top="1" bottom="1" header="0.5" footer="0.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2"/>
  </sheetPr>
  <dimension ref="A1:N41"/>
  <sheetViews>
    <sheetView view="pageBreakPreview" zoomScale="60" zoomScaleNormal="75" zoomScalePageLayoutView="0" workbookViewId="0" topLeftCell="A4">
      <selection activeCell="K40" sqref="K40"/>
    </sheetView>
  </sheetViews>
  <sheetFormatPr defaultColWidth="9.140625" defaultRowHeight="13.5"/>
  <cols>
    <col min="1" max="1" width="33.421875" style="0" customWidth="1"/>
    <col min="2" max="2" width="9.28125" style="0" customWidth="1"/>
    <col min="3" max="3" width="11.00390625" style="0" customWidth="1"/>
    <col min="4" max="4" width="12.140625" style="0" customWidth="1"/>
    <col min="5" max="5" width="12.28125" style="0" customWidth="1"/>
    <col min="6" max="6" width="10.28125" style="0" customWidth="1"/>
    <col min="7" max="7" width="10.00390625" style="0" customWidth="1"/>
    <col min="8" max="8" width="9.8515625" style="0" customWidth="1"/>
    <col min="9" max="9" width="11.00390625" style="0" customWidth="1"/>
    <col min="10" max="10" width="11.28125" style="0" customWidth="1"/>
    <col min="11" max="11" width="12.00390625" style="0" bestFit="1" customWidth="1"/>
    <col min="12" max="12" width="12.57421875" style="0" customWidth="1"/>
    <col min="13" max="13" width="9.28125" style="0" bestFit="1" customWidth="1"/>
  </cols>
  <sheetData>
    <row r="1" spans="1:13" ht="15.75">
      <c r="A1" s="576" t="s">
        <v>17</v>
      </c>
      <c r="B1" s="576"/>
      <c r="C1" s="576"/>
      <c r="D1" s="576"/>
      <c r="E1" s="576"/>
      <c r="F1" s="576"/>
      <c r="G1" s="576"/>
      <c r="H1" s="576"/>
      <c r="I1" s="576"/>
      <c r="J1" s="576"/>
      <c r="K1" s="576"/>
      <c r="L1" s="576"/>
      <c r="M1" s="576"/>
    </row>
    <row r="2" spans="1:13" ht="27" customHeight="1">
      <c r="A2" s="575" t="s">
        <v>39</v>
      </c>
      <c r="B2" s="575"/>
      <c r="C2" s="575"/>
      <c r="D2" s="575"/>
      <c r="E2" s="575"/>
      <c r="F2" s="575"/>
      <c r="G2" s="575"/>
      <c r="H2" s="575"/>
      <c r="I2" s="575"/>
      <c r="J2" s="575"/>
      <c r="K2" s="575"/>
      <c r="L2" s="575"/>
      <c r="M2" s="159"/>
    </row>
    <row r="3" spans="1:13" ht="15.75">
      <c r="A3" s="17" t="s">
        <v>151</v>
      </c>
      <c r="B3" s="131"/>
      <c r="C3" s="131"/>
      <c r="D3" s="131"/>
      <c r="E3" s="131"/>
      <c r="F3" s="131"/>
      <c r="G3" s="131"/>
      <c r="H3" s="131"/>
      <c r="I3" s="131"/>
      <c r="J3" s="131"/>
      <c r="K3" s="131"/>
      <c r="L3" s="131"/>
      <c r="M3" s="131"/>
    </row>
    <row r="4" spans="1:13" ht="9" customHeight="1">
      <c r="A4" s="131"/>
      <c r="B4" s="131"/>
      <c r="C4" s="131"/>
      <c r="D4" s="131"/>
      <c r="E4" s="131"/>
      <c r="F4" s="131"/>
      <c r="G4" s="131"/>
      <c r="H4" s="131"/>
      <c r="I4" s="131"/>
      <c r="J4" s="131"/>
      <c r="K4" s="131"/>
      <c r="L4" s="131"/>
      <c r="M4" s="131"/>
    </row>
    <row r="5" spans="1:13" s="54" customFormat="1" ht="25.5" customHeight="1">
      <c r="A5" s="132"/>
      <c r="B5" s="577" t="s">
        <v>283</v>
      </c>
      <c r="C5" s="577"/>
      <c r="D5" s="577"/>
      <c r="E5" s="577"/>
      <c r="F5" s="577"/>
      <c r="G5" s="577"/>
      <c r="H5" s="577"/>
      <c r="I5" s="577"/>
      <c r="J5" s="577"/>
      <c r="K5" s="132"/>
      <c r="L5" s="132"/>
      <c r="M5" s="132"/>
    </row>
    <row r="6" spans="1:13" s="54" customFormat="1" ht="23.25" customHeight="1">
      <c r="A6" s="132"/>
      <c r="B6" s="577" t="s">
        <v>282</v>
      </c>
      <c r="C6" s="577"/>
      <c r="D6" s="577"/>
      <c r="E6" s="577"/>
      <c r="F6" s="577"/>
      <c r="G6" s="577"/>
      <c r="H6" s="577"/>
      <c r="I6" s="572" t="s">
        <v>168</v>
      </c>
      <c r="J6" s="572"/>
      <c r="K6" s="132"/>
      <c r="L6" s="132"/>
      <c r="M6" s="132"/>
    </row>
    <row r="7" spans="1:13" s="54" customFormat="1" ht="10.5" customHeight="1">
      <c r="A7" s="132"/>
      <c r="B7" s="102"/>
      <c r="C7" s="102"/>
      <c r="D7" s="102"/>
      <c r="E7" s="102"/>
      <c r="F7" s="102"/>
      <c r="G7" s="102"/>
      <c r="H7" s="102"/>
      <c r="I7" s="133"/>
      <c r="J7" s="132"/>
      <c r="K7" s="132"/>
      <c r="L7" s="132"/>
      <c r="M7" s="132"/>
    </row>
    <row r="8" spans="1:13" s="31" customFormat="1" ht="15.75">
      <c r="A8" s="134"/>
      <c r="B8" s="134"/>
      <c r="C8" s="134"/>
      <c r="D8" s="135" t="s">
        <v>154</v>
      </c>
      <c r="E8" s="134"/>
      <c r="F8" s="135" t="s">
        <v>241</v>
      </c>
      <c r="G8" s="135" t="s">
        <v>242</v>
      </c>
      <c r="H8" s="134"/>
      <c r="I8" s="134"/>
      <c r="J8" s="134"/>
      <c r="K8" s="134"/>
      <c r="L8" s="134"/>
      <c r="M8" s="134"/>
    </row>
    <row r="9" spans="1:13" s="31" customFormat="1" ht="15.75">
      <c r="A9" s="134"/>
      <c r="B9" s="135" t="s">
        <v>155</v>
      </c>
      <c r="C9" s="135" t="s">
        <v>155</v>
      </c>
      <c r="D9" s="135" t="s">
        <v>243</v>
      </c>
      <c r="E9" s="135" t="s">
        <v>156</v>
      </c>
      <c r="F9" s="135" t="s">
        <v>244</v>
      </c>
      <c r="G9" s="135" t="s">
        <v>245</v>
      </c>
      <c r="H9" s="135" t="s">
        <v>176</v>
      </c>
      <c r="I9" s="135" t="s">
        <v>157</v>
      </c>
      <c r="J9" s="134"/>
      <c r="K9" s="135" t="s">
        <v>206</v>
      </c>
      <c r="L9" s="135" t="s">
        <v>125</v>
      </c>
      <c r="M9" s="134"/>
    </row>
    <row r="10" spans="1:13" s="31" customFormat="1" ht="15.75">
      <c r="A10" s="135"/>
      <c r="B10" s="135" t="s">
        <v>245</v>
      </c>
      <c r="C10" s="135" t="s">
        <v>246</v>
      </c>
      <c r="D10" s="135" t="s">
        <v>247</v>
      </c>
      <c r="E10" s="135" t="s">
        <v>247</v>
      </c>
      <c r="F10" s="135" t="s">
        <v>247</v>
      </c>
      <c r="G10" s="135" t="s">
        <v>247</v>
      </c>
      <c r="H10" s="135" t="s">
        <v>127</v>
      </c>
      <c r="I10" s="135" t="s">
        <v>248</v>
      </c>
      <c r="J10" s="135" t="s">
        <v>125</v>
      </c>
      <c r="K10" s="135" t="s">
        <v>249</v>
      </c>
      <c r="L10" s="135" t="s">
        <v>250</v>
      </c>
      <c r="M10" s="134"/>
    </row>
    <row r="11" spans="1:14" ht="15.75">
      <c r="A11" s="136" t="s">
        <v>284</v>
      </c>
      <c r="B11" s="137">
        <v>392977</v>
      </c>
      <c r="C11" s="137">
        <v>16675</v>
      </c>
      <c r="D11" s="137">
        <v>73</v>
      </c>
      <c r="E11" s="137">
        <v>-1162</v>
      </c>
      <c r="F11" s="137">
        <v>43646</v>
      </c>
      <c r="G11" s="137">
        <v>2982</v>
      </c>
      <c r="H11" s="137">
        <v>-5836</v>
      </c>
      <c r="I11" s="137">
        <v>289106</v>
      </c>
      <c r="J11" s="137">
        <f>SUM(B11:I11)</f>
        <v>738461</v>
      </c>
      <c r="K11" s="137">
        <v>99590</v>
      </c>
      <c r="L11" s="137">
        <f>K11+J11</f>
        <v>838051</v>
      </c>
      <c r="M11" s="138"/>
      <c r="N11" s="34"/>
    </row>
    <row r="12" spans="1:14" ht="15.75" hidden="1">
      <c r="A12" s="139"/>
      <c r="B12" s="138"/>
      <c r="C12" s="138"/>
      <c r="D12" s="138"/>
      <c r="E12" s="138"/>
      <c r="F12" s="138"/>
      <c r="G12" s="138"/>
      <c r="H12" s="138"/>
      <c r="I12" s="138"/>
      <c r="J12" s="138"/>
      <c r="K12" s="138"/>
      <c r="L12" s="138"/>
      <c r="M12" s="138"/>
      <c r="N12" s="34"/>
    </row>
    <row r="13" spans="1:14" ht="15.75" hidden="1">
      <c r="A13" s="139"/>
      <c r="B13" s="137"/>
      <c r="C13" s="137"/>
      <c r="D13" s="138"/>
      <c r="E13" s="138"/>
      <c r="F13" s="138"/>
      <c r="G13" s="138"/>
      <c r="H13" s="138"/>
      <c r="I13" s="138"/>
      <c r="J13" s="140">
        <f>SUM(B13:I13)</f>
        <v>0</v>
      </c>
      <c r="K13" s="138"/>
      <c r="L13" s="138">
        <f>K13+J13</f>
        <v>0</v>
      </c>
      <c r="M13" s="138"/>
      <c r="N13" s="34"/>
    </row>
    <row r="14" spans="1:14" ht="15.75" hidden="1">
      <c r="A14" s="139"/>
      <c r="B14" s="140"/>
      <c r="C14" s="140"/>
      <c r="D14" s="140"/>
      <c r="E14" s="140"/>
      <c r="F14" s="140"/>
      <c r="G14" s="140"/>
      <c r="H14" s="140"/>
      <c r="I14" s="140"/>
      <c r="J14" s="140">
        <f>SUM(B14:I14)</f>
        <v>0</v>
      </c>
      <c r="K14" s="140"/>
      <c r="L14" s="138">
        <f>K14+J14</f>
        <v>0</v>
      </c>
      <c r="M14" s="131"/>
      <c r="N14" s="34"/>
    </row>
    <row r="15" spans="1:14" ht="8.25" customHeight="1">
      <c r="A15" s="139"/>
      <c r="B15" s="138"/>
      <c r="C15" s="138"/>
      <c r="D15" s="138"/>
      <c r="E15" s="138"/>
      <c r="F15" s="138"/>
      <c r="G15" s="138"/>
      <c r="H15" s="138"/>
      <c r="I15" s="138"/>
      <c r="J15" s="141"/>
      <c r="K15" s="138"/>
      <c r="L15" s="141"/>
      <c r="M15" s="138"/>
      <c r="N15" s="34"/>
    </row>
    <row r="16" spans="1:14" ht="36" customHeight="1">
      <c r="A16" s="142" t="s">
        <v>255</v>
      </c>
      <c r="B16" s="143"/>
      <c r="C16" s="144"/>
      <c r="D16" s="144"/>
      <c r="E16" s="144">
        <v>-8087</v>
      </c>
      <c r="F16" s="144"/>
      <c r="G16" s="144"/>
      <c r="H16" s="144"/>
      <c r="I16" s="144"/>
      <c r="J16" s="144">
        <f>SUM(B16:I16)</f>
        <v>-8087</v>
      </c>
      <c r="K16" s="144"/>
      <c r="L16" s="145">
        <f>K16+J16</f>
        <v>-8087</v>
      </c>
      <c r="M16" s="146"/>
      <c r="N16" s="34"/>
    </row>
    <row r="17" spans="1:14" ht="36.75" customHeight="1">
      <c r="A17" s="142" t="s">
        <v>40</v>
      </c>
      <c r="B17" s="147"/>
      <c r="C17" s="148"/>
      <c r="D17" s="148"/>
      <c r="E17" s="148"/>
      <c r="F17" s="148">
        <v>-17855</v>
      </c>
      <c r="G17" s="148"/>
      <c r="H17" s="148"/>
      <c r="I17" s="148">
        <f>-F17</f>
        <v>17855</v>
      </c>
      <c r="J17" s="148">
        <f>SUM(B17:I17)</f>
        <v>0</v>
      </c>
      <c r="K17" s="148"/>
      <c r="L17" s="149">
        <f>K17+J17</f>
        <v>0</v>
      </c>
      <c r="M17" s="146"/>
      <c r="N17" s="34"/>
    </row>
    <row r="18" spans="1:14" ht="33.75" customHeight="1">
      <c r="A18" s="142" t="s">
        <v>42</v>
      </c>
      <c r="B18" s="150"/>
      <c r="C18" s="141"/>
      <c r="D18" s="141"/>
      <c r="E18" s="141"/>
      <c r="F18" s="141">
        <v>-373</v>
      </c>
      <c r="G18" s="141"/>
      <c r="H18" s="141"/>
      <c r="I18" s="141">
        <v>16</v>
      </c>
      <c r="J18" s="151">
        <f>SUM(B18:I18)</f>
        <v>-357</v>
      </c>
      <c r="K18" s="141"/>
      <c r="L18" s="152">
        <f>K18+J18</f>
        <v>-357</v>
      </c>
      <c r="M18" s="138"/>
      <c r="N18" s="34"/>
    </row>
    <row r="19" spans="1:14" ht="11.25" customHeight="1">
      <c r="A19" s="139"/>
      <c r="B19" s="153"/>
      <c r="C19" s="146"/>
      <c r="D19" s="146"/>
      <c r="E19" s="146"/>
      <c r="F19" s="146"/>
      <c r="G19" s="146"/>
      <c r="H19" s="146"/>
      <c r="I19" s="146"/>
      <c r="J19" s="146"/>
      <c r="K19" s="146"/>
      <c r="L19" s="149"/>
      <c r="M19" s="138"/>
      <c r="N19" s="34"/>
    </row>
    <row r="20" spans="1:14" ht="31.5" customHeight="1">
      <c r="A20" s="142" t="s">
        <v>257</v>
      </c>
      <c r="B20" s="147"/>
      <c r="C20" s="148"/>
      <c r="D20" s="148"/>
      <c r="E20" s="148">
        <f>SUM(E16:E18)</f>
        <v>-8087</v>
      </c>
      <c r="F20" s="148">
        <f>SUM(F16:F18)</f>
        <v>-18228</v>
      </c>
      <c r="G20" s="148"/>
      <c r="H20" s="148"/>
      <c r="I20" s="148">
        <f>SUM(I16:I18)</f>
        <v>17871</v>
      </c>
      <c r="J20" s="148">
        <f>SUM(B20:I20)</f>
        <v>-8444</v>
      </c>
      <c r="K20" s="148"/>
      <c r="L20" s="154">
        <f>J20+K20</f>
        <v>-8444</v>
      </c>
      <c r="M20" s="138"/>
      <c r="N20" s="34"/>
    </row>
    <row r="21" spans="1:14" ht="15.75">
      <c r="A21" s="139" t="s">
        <v>258</v>
      </c>
      <c r="B21" s="155"/>
      <c r="C21" s="151"/>
      <c r="D21" s="151"/>
      <c r="E21" s="151"/>
      <c r="F21" s="151"/>
      <c r="G21" s="151"/>
      <c r="H21" s="151"/>
      <c r="I21" s="151">
        <v>62718</v>
      </c>
      <c r="J21" s="151">
        <f>SUM(B21:I21)</f>
        <v>62718</v>
      </c>
      <c r="K21" s="151">
        <v>20881</v>
      </c>
      <c r="L21" s="156">
        <f>J21+K21</f>
        <v>83599</v>
      </c>
      <c r="M21" s="138"/>
      <c r="N21" s="34"/>
    </row>
    <row r="22" spans="1:14" ht="9" customHeight="1">
      <c r="A22" s="139"/>
      <c r="B22" s="138"/>
      <c r="C22" s="138"/>
      <c r="D22" s="138"/>
      <c r="E22" s="138"/>
      <c r="F22" s="138"/>
      <c r="G22" s="138"/>
      <c r="H22" s="138"/>
      <c r="I22" s="138"/>
      <c r="J22" s="138"/>
      <c r="K22" s="138"/>
      <c r="L22" s="138"/>
      <c r="M22" s="138"/>
      <c r="N22" s="34"/>
    </row>
    <row r="23" spans="1:14" ht="41.25" customHeight="1">
      <c r="A23" s="142" t="s">
        <v>259</v>
      </c>
      <c r="B23" s="140"/>
      <c r="C23" s="140"/>
      <c r="D23" s="140"/>
      <c r="E23" s="140">
        <f>E21+E20</f>
        <v>-8087</v>
      </c>
      <c r="F23" s="140">
        <f>F21+F20</f>
        <v>-18228</v>
      </c>
      <c r="G23" s="140"/>
      <c r="H23" s="140"/>
      <c r="I23" s="140">
        <f>I21+I20</f>
        <v>80589</v>
      </c>
      <c r="J23" s="140">
        <f>J21+J20</f>
        <v>54274</v>
      </c>
      <c r="K23" s="140">
        <f>K21+K20</f>
        <v>20881</v>
      </c>
      <c r="L23" s="140">
        <f>L21+L20</f>
        <v>75155</v>
      </c>
      <c r="M23" s="138"/>
      <c r="N23" s="34"/>
    </row>
    <row r="24" spans="1:14" ht="15.75">
      <c r="A24" s="139" t="s">
        <v>260</v>
      </c>
      <c r="B24" s="140"/>
      <c r="C24" s="140"/>
      <c r="D24" s="140"/>
      <c r="E24" s="140"/>
      <c r="F24" s="140"/>
      <c r="G24" s="140"/>
      <c r="H24" s="140"/>
      <c r="I24" s="140"/>
      <c r="J24" s="140"/>
      <c r="K24" s="140"/>
      <c r="L24" s="140"/>
      <c r="M24" s="138"/>
      <c r="N24" s="34"/>
    </row>
    <row r="25" spans="1:14" ht="15.75">
      <c r="A25" s="139" t="s">
        <v>254</v>
      </c>
      <c r="B25" s="138"/>
      <c r="C25" s="138"/>
      <c r="D25" s="138"/>
      <c r="E25" s="138"/>
      <c r="F25" s="138"/>
      <c r="G25" s="138"/>
      <c r="H25" s="138"/>
      <c r="I25" s="138"/>
      <c r="J25" s="138"/>
      <c r="K25" s="138"/>
      <c r="L25" s="138"/>
      <c r="M25" s="138"/>
      <c r="N25" s="34"/>
    </row>
    <row r="26" spans="1:14" ht="15.75">
      <c r="A26" s="139" t="s">
        <v>278</v>
      </c>
      <c r="B26" s="137">
        <v>608</v>
      </c>
      <c r="C26" s="137">
        <v>222</v>
      </c>
      <c r="D26" s="138"/>
      <c r="E26" s="138"/>
      <c r="F26" s="138"/>
      <c r="G26" s="138"/>
      <c r="H26" s="138"/>
      <c r="I26" s="138"/>
      <c r="J26" s="140">
        <f>SUM(B26:I26)</f>
        <v>830</v>
      </c>
      <c r="K26" s="138"/>
      <c r="L26" s="138">
        <f>K26+J26</f>
        <v>830</v>
      </c>
      <c r="M26" s="138"/>
      <c r="N26" s="34"/>
    </row>
    <row r="27" spans="1:14" ht="15.75">
      <c r="A27" s="139" t="s">
        <v>281</v>
      </c>
      <c r="B27" s="140">
        <v>8978</v>
      </c>
      <c r="C27" s="140">
        <v>3232</v>
      </c>
      <c r="D27" s="140"/>
      <c r="E27" s="140"/>
      <c r="F27" s="140"/>
      <c r="G27" s="140"/>
      <c r="H27" s="140"/>
      <c r="I27" s="140"/>
      <c r="J27" s="140">
        <f>SUM(B27:I27)</f>
        <v>12210</v>
      </c>
      <c r="K27" s="140"/>
      <c r="L27" s="138">
        <f>K27+J27</f>
        <v>12210</v>
      </c>
      <c r="M27" s="131"/>
      <c r="N27" s="34"/>
    </row>
    <row r="28" spans="1:14" ht="15.75">
      <c r="A28" s="139" t="s">
        <v>273</v>
      </c>
      <c r="B28" s="140"/>
      <c r="C28" s="140"/>
      <c r="D28" s="140"/>
      <c r="E28" s="140"/>
      <c r="F28" s="140"/>
      <c r="G28" s="140"/>
      <c r="H28" s="140"/>
      <c r="I28" s="140">
        <v>-67219</v>
      </c>
      <c r="J28" s="137">
        <f>SUM(B28:I28)</f>
        <v>-67219</v>
      </c>
      <c r="K28" s="137"/>
      <c r="L28" s="137">
        <f>K28+J28</f>
        <v>-67219</v>
      </c>
      <c r="M28" s="138"/>
      <c r="N28" s="34"/>
    </row>
    <row r="29" spans="1:14" ht="15.75">
      <c r="A29" s="139" t="s">
        <v>274</v>
      </c>
      <c r="B29" s="140"/>
      <c r="C29" s="140"/>
      <c r="D29" s="140"/>
      <c r="E29" s="140"/>
      <c r="F29" s="140"/>
      <c r="G29" s="140"/>
      <c r="H29" s="140"/>
      <c r="I29" s="140"/>
      <c r="J29" s="137">
        <f>SUM(B29:I29)</f>
        <v>0</v>
      </c>
      <c r="K29" s="137">
        <v>-20615</v>
      </c>
      <c r="L29" s="137">
        <f>K29+J29</f>
        <v>-20615</v>
      </c>
      <c r="M29" s="138"/>
      <c r="N29" s="34"/>
    </row>
    <row r="30" spans="1:14" ht="12" customHeight="1">
      <c r="A30" s="139"/>
      <c r="B30" s="140"/>
      <c r="C30" s="140"/>
      <c r="D30" s="140"/>
      <c r="E30" s="140"/>
      <c r="F30" s="140"/>
      <c r="G30" s="140"/>
      <c r="H30" s="140"/>
      <c r="I30" s="140"/>
      <c r="J30" s="140"/>
      <c r="K30" s="140"/>
      <c r="L30" s="140"/>
      <c r="M30" s="157"/>
      <c r="N30" s="34"/>
    </row>
    <row r="31" spans="1:14" ht="16.5" thickBot="1">
      <c r="A31" s="136" t="s">
        <v>37</v>
      </c>
      <c r="B31" s="158">
        <f>B29+B28+B24+B23+B14+B11+B13+B26+B27</f>
        <v>402563</v>
      </c>
      <c r="C31" s="158">
        <f aca="true" t="shared" si="0" ref="C31:L31">C29+C28+C24+C23+C14+C11+C13+C26+C27</f>
        <v>20129</v>
      </c>
      <c r="D31" s="158">
        <f t="shared" si="0"/>
        <v>73</v>
      </c>
      <c r="E31" s="158">
        <f t="shared" si="0"/>
        <v>-9249</v>
      </c>
      <c r="F31" s="158">
        <f t="shared" si="0"/>
        <v>25418</v>
      </c>
      <c r="G31" s="158">
        <f t="shared" si="0"/>
        <v>2982</v>
      </c>
      <c r="H31" s="158">
        <f t="shared" si="0"/>
        <v>-5836</v>
      </c>
      <c r="I31" s="158">
        <f t="shared" si="0"/>
        <v>302476</v>
      </c>
      <c r="J31" s="158">
        <f t="shared" si="0"/>
        <v>738556</v>
      </c>
      <c r="K31" s="158">
        <f t="shared" si="0"/>
        <v>99856</v>
      </c>
      <c r="L31" s="158">
        <f t="shared" si="0"/>
        <v>838412</v>
      </c>
      <c r="M31" s="157"/>
      <c r="N31" s="34"/>
    </row>
    <row r="32" spans="1:14" ht="9" customHeight="1" thickTop="1">
      <c r="A32" s="131"/>
      <c r="B32" s="138"/>
      <c r="C32" s="138"/>
      <c r="D32" s="138"/>
      <c r="E32" s="138"/>
      <c r="F32" s="138"/>
      <c r="G32" s="138"/>
      <c r="H32" s="138"/>
      <c r="I32" s="138"/>
      <c r="J32" s="138"/>
      <c r="K32" s="138"/>
      <c r="L32" s="138"/>
      <c r="M32" s="138"/>
      <c r="N32" s="34"/>
    </row>
    <row r="33" spans="1:14" ht="15.75" hidden="1">
      <c r="A33" s="131"/>
      <c r="B33" s="138"/>
      <c r="C33" s="138"/>
      <c r="D33" s="138"/>
      <c r="E33" s="138"/>
      <c r="F33" s="138"/>
      <c r="G33" s="138"/>
      <c r="H33" s="138"/>
      <c r="I33" s="138"/>
      <c r="J33" s="138">
        <f>'BS'!F35-Audited2010!K35</f>
        <v>19678</v>
      </c>
      <c r="K33" s="138"/>
      <c r="L33" s="138"/>
      <c r="M33" s="138"/>
      <c r="N33" s="34"/>
    </row>
    <row r="34" spans="1:14" s="58" customFormat="1" ht="40.5" customHeight="1">
      <c r="A34" s="574" t="s">
        <v>22</v>
      </c>
      <c r="B34" s="574"/>
      <c r="C34" s="574"/>
      <c r="D34" s="574"/>
      <c r="E34" s="574"/>
      <c r="F34" s="574"/>
      <c r="G34" s="574"/>
      <c r="H34" s="574"/>
      <c r="I34" s="574"/>
      <c r="J34" s="574"/>
      <c r="K34" s="574"/>
      <c r="L34" s="574"/>
      <c r="M34" s="137"/>
      <c r="N34" s="56"/>
    </row>
    <row r="35" spans="1:14" s="58" customFormat="1" ht="16.5">
      <c r="A35" s="130"/>
      <c r="B35" s="129"/>
      <c r="C35" s="129"/>
      <c r="D35" s="129"/>
      <c r="E35" s="129"/>
      <c r="F35" s="129"/>
      <c r="G35" s="129"/>
      <c r="H35" s="129"/>
      <c r="I35" s="129"/>
      <c r="J35" s="129"/>
      <c r="K35" s="129"/>
      <c r="L35" s="129"/>
      <c r="M35" s="129"/>
      <c r="N35" s="56"/>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row r="40" spans="2:14" ht="13.5">
      <c r="B40" s="34"/>
      <c r="C40" s="34"/>
      <c r="D40" s="34"/>
      <c r="E40" s="34"/>
      <c r="F40" s="34"/>
      <c r="G40" s="34"/>
      <c r="H40" s="34"/>
      <c r="I40" s="34"/>
      <c r="J40" s="34"/>
      <c r="K40" s="34"/>
      <c r="L40" s="34"/>
      <c r="M40" s="34"/>
      <c r="N40" s="34"/>
    </row>
    <row r="41" spans="2:14" ht="13.5">
      <c r="B41" s="34"/>
      <c r="C41" s="34"/>
      <c r="D41" s="34"/>
      <c r="E41" s="34"/>
      <c r="F41" s="34"/>
      <c r="G41" s="34"/>
      <c r="H41" s="34"/>
      <c r="I41" s="34"/>
      <c r="J41" s="34"/>
      <c r="K41" s="34"/>
      <c r="L41" s="34"/>
      <c r="M41" s="34"/>
      <c r="N41" s="34"/>
    </row>
  </sheetData>
  <sheetProtection/>
  <mergeCells count="6">
    <mergeCell ref="A34:L34"/>
    <mergeCell ref="I6:J6"/>
    <mergeCell ref="A2:L2"/>
    <mergeCell ref="A1:M1"/>
    <mergeCell ref="B5:J5"/>
    <mergeCell ref="B6:H6"/>
  </mergeCells>
  <printOptions horizontalCentered="1"/>
  <pageMargins left="0.5" right="0.26" top="0.25" bottom="0.25" header="0.5" footer="0.5"/>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9"/>
  <sheetViews>
    <sheetView view="pageBreakPreview" zoomScale="60" zoomScaleNormal="75" zoomScalePageLayoutView="0" workbookViewId="0" topLeftCell="A1">
      <pane xSplit="1" ySplit="11" topLeftCell="B12" activePane="bottomRight" state="frozen"/>
      <selection pane="topLeft" activeCell="K40" sqref="K40"/>
      <selection pane="topRight" activeCell="K40" sqref="K40"/>
      <selection pane="bottomLeft" activeCell="K40" sqref="K40"/>
      <selection pane="bottomRight" activeCell="K40" sqref="K40"/>
    </sheetView>
  </sheetViews>
  <sheetFormatPr defaultColWidth="9.140625" defaultRowHeight="13.5"/>
  <cols>
    <col min="1" max="1" width="49.7109375" style="0" customWidth="1"/>
    <col min="2" max="2" width="11.8515625" style="0" bestFit="1" customWidth="1"/>
    <col min="3" max="3" width="12.00390625" style="0" bestFit="1" customWidth="1"/>
    <col min="4" max="4" width="14.8515625" style="0" bestFit="1" customWidth="1"/>
    <col min="5" max="5" width="15.28125" style="0" bestFit="1" customWidth="1"/>
    <col min="6" max="6" width="18.421875" style="0" bestFit="1" customWidth="1"/>
    <col min="7" max="7" width="10.140625" style="0" bestFit="1" customWidth="1"/>
    <col min="8" max="8" width="12.421875" style="0" bestFit="1" customWidth="1"/>
    <col min="9" max="9" width="17.140625" style="0" bestFit="1" customWidth="1"/>
    <col min="10" max="11" width="12.7109375" style="0" bestFit="1" customWidth="1"/>
    <col min="12" max="12" width="13.140625" style="0" customWidth="1"/>
    <col min="13" max="13" width="9.28125" style="0" bestFit="1" customWidth="1"/>
  </cols>
  <sheetData>
    <row r="1" spans="1:13" ht="15.75">
      <c r="A1" s="576" t="s">
        <v>17</v>
      </c>
      <c r="B1" s="576"/>
      <c r="C1" s="576"/>
      <c r="D1" s="576"/>
      <c r="E1" s="576"/>
      <c r="F1" s="576"/>
      <c r="G1" s="576"/>
      <c r="H1" s="576"/>
      <c r="I1" s="576"/>
      <c r="J1" s="576"/>
      <c r="K1" s="576"/>
      <c r="L1" s="576"/>
      <c r="M1" s="576"/>
    </row>
    <row r="2" spans="1:13" ht="18.75">
      <c r="A2" s="579" t="s">
        <v>298</v>
      </c>
      <c r="B2" s="579"/>
      <c r="C2" s="579"/>
      <c r="D2" s="579"/>
      <c r="E2" s="579"/>
      <c r="F2" s="579"/>
      <c r="G2" s="579"/>
      <c r="H2" s="579"/>
      <c r="I2" s="579"/>
      <c r="J2" s="579"/>
      <c r="K2" s="579"/>
      <c r="L2" s="579"/>
      <c r="M2" s="579"/>
    </row>
    <row r="3" spans="1:13" ht="18.75">
      <c r="A3" s="160" t="s">
        <v>151</v>
      </c>
      <c r="B3" s="107"/>
      <c r="C3" s="107"/>
      <c r="D3" s="107"/>
      <c r="E3" s="107"/>
      <c r="F3" s="107"/>
      <c r="G3" s="107"/>
      <c r="H3" s="107"/>
      <c r="I3" s="107"/>
      <c r="J3" s="107"/>
      <c r="K3" s="107"/>
      <c r="L3" s="107"/>
      <c r="M3" s="107"/>
    </row>
    <row r="4" spans="1:13" ht="18.75">
      <c r="A4" s="107"/>
      <c r="B4" s="107"/>
      <c r="C4" s="107"/>
      <c r="D4" s="107"/>
      <c r="E4" s="107"/>
      <c r="F4" s="107"/>
      <c r="G4" s="107"/>
      <c r="H4" s="107"/>
      <c r="I4" s="107"/>
      <c r="J4" s="107"/>
      <c r="K4" s="107"/>
      <c r="L4" s="107"/>
      <c r="M4" s="107"/>
    </row>
    <row r="5" spans="1:13" s="54" customFormat="1" ht="18.75">
      <c r="A5" s="108"/>
      <c r="B5" s="545" t="s">
        <v>283</v>
      </c>
      <c r="C5" s="545"/>
      <c r="D5" s="545"/>
      <c r="E5" s="545"/>
      <c r="F5" s="545"/>
      <c r="G5" s="545"/>
      <c r="H5" s="545"/>
      <c r="I5" s="545"/>
      <c r="J5" s="545"/>
      <c r="K5" s="108"/>
      <c r="L5" s="108"/>
      <c r="M5" s="108"/>
    </row>
    <row r="6" spans="1:13" s="54" customFormat="1" ht="18.75">
      <c r="A6" s="108"/>
      <c r="B6" s="545" t="s">
        <v>282</v>
      </c>
      <c r="C6" s="545"/>
      <c r="D6" s="545"/>
      <c r="E6" s="545"/>
      <c r="F6" s="545"/>
      <c r="G6" s="545"/>
      <c r="H6" s="545"/>
      <c r="I6" s="109" t="s">
        <v>168</v>
      </c>
      <c r="J6" s="108"/>
      <c r="K6" s="108"/>
      <c r="L6" s="108"/>
      <c r="M6" s="108"/>
    </row>
    <row r="7" spans="1:13" s="54" customFormat="1" ht="18.75">
      <c r="A7" s="108"/>
      <c r="B7" s="95"/>
      <c r="C7" s="95"/>
      <c r="D7" s="95"/>
      <c r="E7" s="95"/>
      <c r="F7" s="95"/>
      <c r="G7" s="95"/>
      <c r="H7" s="95"/>
      <c r="I7" s="109"/>
      <c r="J7" s="108"/>
      <c r="K7" s="108"/>
      <c r="L7" s="108"/>
      <c r="M7" s="108"/>
    </row>
    <row r="8" spans="1:13" s="31" customFormat="1" ht="18.75">
      <c r="A8" s="110"/>
      <c r="B8" s="110"/>
      <c r="C8" s="110"/>
      <c r="D8" s="111" t="s">
        <v>154</v>
      </c>
      <c r="E8" s="110"/>
      <c r="F8" s="111" t="s">
        <v>241</v>
      </c>
      <c r="G8" s="111" t="s">
        <v>242</v>
      </c>
      <c r="H8" s="110"/>
      <c r="I8" s="110"/>
      <c r="J8" s="110"/>
      <c r="K8" s="110"/>
      <c r="L8" s="110"/>
      <c r="M8" s="110"/>
    </row>
    <row r="9" spans="1:13" s="31" customFormat="1" ht="18.75">
      <c r="A9" s="110"/>
      <c r="B9" s="111" t="s">
        <v>155</v>
      </c>
      <c r="C9" s="111" t="s">
        <v>155</v>
      </c>
      <c r="D9" s="111" t="s">
        <v>243</v>
      </c>
      <c r="E9" s="111" t="s">
        <v>156</v>
      </c>
      <c r="F9" s="111" t="s">
        <v>244</v>
      </c>
      <c r="G9" s="111" t="s">
        <v>245</v>
      </c>
      <c r="H9" s="111" t="s">
        <v>176</v>
      </c>
      <c r="I9" s="111" t="s">
        <v>157</v>
      </c>
      <c r="J9" s="110"/>
      <c r="K9" s="111" t="s">
        <v>206</v>
      </c>
      <c r="L9" s="111" t="s">
        <v>125</v>
      </c>
      <c r="M9" s="110"/>
    </row>
    <row r="10" spans="1:13" s="31" customFormat="1" ht="18.75">
      <c r="A10" s="111"/>
      <c r="B10" s="111" t="s">
        <v>245</v>
      </c>
      <c r="C10" s="111" t="s">
        <v>246</v>
      </c>
      <c r="D10" s="111" t="s">
        <v>247</v>
      </c>
      <c r="E10" s="111" t="s">
        <v>247</v>
      </c>
      <c r="F10" s="111" t="s">
        <v>247</v>
      </c>
      <c r="G10" s="111" t="s">
        <v>247</v>
      </c>
      <c r="H10" s="111" t="s">
        <v>127</v>
      </c>
      <c r="I10" s="111" t="s">
        <v>248</v>
      </c>
      <c r="J10" s="111" t="s">
        <v>125</v>
      </c>
      <c r="K10" s="111" t="s">
        <v>249</v>
      </c>
      <c r="L10" s="111" t="s">
        <v>250</v>
      </c>
      <c r="M10" s="110"/>
    </row>
    <row r="11" spans="1:14" ht="18.75">
      <c r="A11" s="112" t="s">
        <v>284</v>
      </c>
      <c r="B11" s="113">
        <v>392977</v>
      </c>
      <c r="C11" s="113">
        <v>16675</v>
      </c>
      <c r="D11" s="113">
        <v>73</v>
      </c>
      <c r="E11" s="167">
        <v>-1162</v>
      </c>
      <c r="F11" s="113">
        <v>43646</v>
      </c>
      <c r="G11" s="113">
        <v>2982</v>
      </c>
      <c r="H11" s="167">
        <v>-5836</v>
      </c>
      <c r="I11" s="167">
        <v>289106</v>
      </c>
      <c r="J11" s="167">
        <f>SUM(B11:I11)</f>
        <v>738461</v>
      </c>
      <c r="K11" s="167">
        <v>99590</v>
      </c>
      <c r="L11" s="167">
        <f>K11+J11</f>
        <v>838051</v>
      </c>
      <c r="M11" s="115"/>
      <c r="N11" s="34"/>
    </row>
    <row r="12" spans="1:14" ht="18.75">
      <c r="A12" s="114" t="s">
        <v>254</v>
      </c>
      <c r="B12" s="115"/>
      <c r="C12" s="115"/>
      <c r="D12" s="115"/>
      <c r="E12" s="168"/>
      <c r="F12" s="115"/>
      <c r="G12" s="115"/>
      <c r="H12" s="168"/>
      <c r="I12" s="168"/>
      <c r="J12" s="168"/>
      <c r="K12" s="168"/>
      <c r="L12" s="168"/>
      <c r="M12" s="115"/>
      <c r="N12" s="34"/>
    </row>
    <row r="13" spans="1:14" ht="18.75">
      <c r="A13" s="114" t="s">
        <v>278</v>
      </c>
      <c r="B13" s="113">
        <v>491</v>
      </c>
      <c r="C13" s="113">
        <v>177</v>
      </c>
      <c r="D13" s="115"/>
      <c r="E13" s="168"/>
      <c r="F13" s="115"/>
      <c r="G13" s="115"/>
      <c r="H13" s="168"/>
      <c r="I13" s="168"/>
      <c r="J13" s="169">
        <f>SUM(B13:I13)</f>
        <v>668</v>
      </c>
      <c r="K13" s="168"/>
      <c r="L13" s="168">
        <f>K13+J13</f>
        <v>668</v>
      </c>
      <c r="M13" s="115"/>
      <c r="N13" s="34"/>
    </row>
    <row r="14" spans="1:14" ht="18.75">
      <c r="A14" s="114" t="s">
        <v>281</v>
      </c>
      <c r="B14" s="116">
        <v>8918</v>
      </c>
      <c r="C14" s="116">
        <v>3211</v>
      </c>
      <c r="D14" s="116"/>
      <c r="E14" s="169"/>
      <c r="F14" s="116"/>
      <c r="G14" s="116"/>
      <c r="H14" s="169"/>
      <c r="I14" s="169"/>
      <c r="J14" s="169">
        <f>SUM(B14:I14)</f>
        <v>12129</v>
      </c>
      <c r="K14" s="169"/>
      <c r="L14" s="168">
        <f>K14+J14</f>
        <v>12129</v>
      </c>
      <c r="M14" s="107"/>
      <c r="N14" s="34"/>
    </row>
    <row r="15" spans="1:14" ht="18.75">
      <c r="A15" s="114"/>
      <c r="B15" s="115"/>
      <c r="C15" s="115"/>
      <c r="D15" s="115"/>
      <c r="E15" s="168"/>
      <c r="F15" s="115"/>
      <c r="G15" s="115"/>
      <c r="H15" s="168"/>
      <c r="I15" s="168"/>
      <c r="J15" s="172"/>
      <c r="K15" s="168"/>
      <c r="L15" s="172"/>
      <c r="M15" s="115"/>
      <c r="N15" s="34"/>
    </row>
    <row r="16" spans="1:14" ht="18.75">
      <c r="A16" s="114" t="s">
        <v>255</v>
      </c>
      <c r="B16" s="119"/>
      <c r="C16" s="120"/>
      <c r="D16" s="120"/>
      <c r="E16" s="170">
        <f>-8212</f>
        <v>-8212</v>
      </c>
      <c r="F16" s="120"/>
      <c r="G16" s="120"/>
      <c r="H16" s="170"/>
      <c r="I16" s="170"/>
      <c r="J16" s="170">
        <f>SUM(B16:I16)</f>
        <v>-8212</v>
      </c>
      <c r="K16" s="170"/>
      <c r="L16" s="182">
        <f>K16+J16</f>
        <v>-8212</v>
      </c>
      <c r="M16" s="126"/>
      <c r="N16" s="34"/>
    </row>
    <row r="17" spans="1:14" ht="39.75" customHeight="1">
      <c r="A17" s="118" t="s">
        <v>40</v>
      </c>
      <c r="B17" s="121"/>
      <c r="C17" s="122"/>
      <c r="D17" s="122"/>
      <c r="E17" s="171"/>
      <c r="F17" s="177">
        <f>-17855</f>
        <v>-17855</v>
      </c>
      <c r="G17" s="122"/>
      <c r="H17" s="171"/>
      <c r="I17" s="171">
        <v>17855</v>
      </c>
      <c r="J17" s="171"/>
      <c r="K17" s="171"/>
      <c r="L17" s="183"/>
      <c r="M17" s="126"/>
      <c r="N17" s="34"/>
    </row>
    <row r="18" spans="1:14" ht="36.75" customHeight="1">
      <c r="A18" s="118" t="s">
        <v>42</v>
      </c>
      <c r="B18" s="123"/>
      <c r="C18" s="117"/>
      <c r="D18" s="117"/>
      <c r="E18" s="172"/>
      <c r="F18" s="176">
        <f>-161</f>
        <v>-161</v>
      </c>
      <c r="G18" s="117"/>
      <c r="H18" s="172"/>
      <c r="I18" s="172">
        <v>161</v>
      </c>
      <c r="J18" s="174"/>
      <c r="K18" s="172"/>
      <c r="L18" s="184"/>
      <c r="M18" s="115"/>
      <c r="N18" s="34"/>
    </row>
    <row r="19" spans="1:14" ht="18.75">
      <c r="A19" s="114"/>
      <c r="B19" s="125"/>
      <c r="C19" s="126"/>
      <c r="D19" s="126"/>
      <c r="E19" s="173"/>
      <c r="F19" s="177"/>
      <c r="G19" s="126"/>
      <c r="H19" s="173"/>
      <c r="I19" s="173"/>
      <c r="J19" s="173"/>
      <c r="K19" s="173"/>
      <c r="L19" s="183"/>
      <c r="M19" s="115"/>
      <c r="N19" s="34"/>
    </row>
    <row r="20" spans="1:14" ht="18.75">
      <c r="A20" s="114" t="s">
        <v>257</v>
      </c>
      <c r="B20" s="121"/>
      <c r="C20" s="122"/>
      <c r="D20" s="122"/>
      <c r="E20" s="171">
        <f>SUM(E16:E18)</f>
        <v>-8212</v>
      </c>
      <c r="F20" s="178">
        <f>SUM(F16:F18)</f>
        <v>-18016</v>
      </c>
      <c r="G20" s="122"/>
      <c r="H20" s="171"/>
      <c r="I20" s="171">
        <f>SUM(I16:I18)</f>
        <v>18016</v>
      </c>
      <c r="J20" s="171">
        <f>SUM(B20:I20)</f>
        <v>-8212</v>
      </c>
      <c r="K20" s="171"/>
      <c r="L20" s="185">
        <f>J20+K20</f>
        <v>-8212</v>
      </c>
      <c r="M20" s="115"/>
      <c r="N20" s="34"/>
    </row>
    <row r="21" spans="1:14" ht="18.75">
      <c r="A21" s="114" t="s">
        <v>258</v>
      </c>
      <c r="B21" s="127"/>
      <c r="C21" s="124"/>
      <c r="D21" s="124"/>
      <c r="E21" s="174"/>
      <c r="F21" s="179"/>
      <c r="G21" s="124"/>
      <c r="H21" s="174"/>
      <c r="I21" s="174">
        <f>PL!G52</f>
        <v>2842</v>
      </c>
      <c r="J21" s="174">
        <f>SUM(B21:I21)</f>
        <v>2842</v>
      </c>
      <c r="K21" s="174">
        <f>PL!G53</f>
        <v>4682</v>
      </c>
      <c r="L21" s="186">
        <f>J21+K21</f>
        <v>7524</v>
      </c>
      <c r="M21" s="115"/>
      <c r="N21" s="34"/>
    </row>
    <row r="22" spans="1:14" ht="18.75">
      <c r="A22" s="114"/>
      <c r="B22" s="115"/>
      <c r="C22" s="115"/>
      <c r="D22" s="115"/>
      <c r="E22" s="168"/>
      <c r="F22" s="180"/>
      <c r="G22" s="115"/>
      <c r="H22" s="168"/>
      <c r="I22" s="168"/>
      <c r="J22" s="168"/>
      <c r="K22" s="168"/>
      <c r="L22" s="168"/>
      <c r="M22" s="115"/>
      <c r="N22" s="34"/>
    </row>
    <row r="23" spans="1:14" ht="39" customHeight="1">
      <c r="A23" s="118" t="s">
        <v>259</v>
      </c>
      <c r="B23" s="116"/>
      <c r="C23" s="116"/>
      <c r="D23" s="116"/>
      <c r="E23" s="169">
        <f>E21+E20</f>
        <v>-8212</v>
      </c>
      <c r="F23" s="181">
        <f>F21+F20</f>
        <v>-18016</v>
      </c>
      <c r="G23" s="116"/>
      <c r="H23" s="169"/>
      <c r="I23" s="169">
        <f>I21+I20</f>
        <v>20858</v>
      </c>
      <c r="J23" s="169">
        <f>J21+J20</f>
        <v>-5370</v>
      </c>
      <c r="K23" s="169">
        <f>K21+K20</f>
        <v>4682</v>
      </c>
      <c r="L23" s="169">
        <f>L21+L20</f>
        <v>-688</v>
      </c>
      <c r="M23" s="115"/>
      <c r="N23" s="34"/>
    </row>
    <row r="24" spans="1:14" ht="18.75" hidden="1">
      <c r="A24" s="114" t="s">
        <v>260</v>
      </c>
      <c r="B24" s="116"/>
      <c r="C24" s="116"/>
      <c r="D24" s="116"/>
      <c r="E24" s="169"/>
      <c r="F24" s="181"/>
      <c r="G24" s="116"/>
      <c r="H24" s="169"/>
      <c r="I24" s="169"/>
      <c r="J24" s="169"/>
      <c r="K24" s="169"/>
      <c r="L24" s="169"/>
      <c r="M24" s="115"/>
      <c r="N24" s="34"/>
    </row>
    <row r="25" spans="1:14" ht="18.75">
      <c r="A25" s="114" t="s">
        <v>273</v>
      </c>
      <c r="B25" s="116"/>
      <c r="C25" s="116"/>
      <c r="D25" s="116"/>
      <c r="E25" s="169"/>
      <c r="F25" s="181"/>
      <c r="G25" s="116"/>
      <c r="H25" s="169"/>
      <c r="I25" s="169">
        <f>-49722</f>
        <v>-49722</v>
      </c>
      <c r="J25" s="171">
        <f>SUM(B25:I25)</f>
        <v>-49722</v>
      </c>
      <c r="K25" s="167"/>
      <c r="L25" s="168">
        <f>K25+J25</f>
        <v>-49722</v>
      </c>
      <c r="M25" s="115"/>
      <c r="N25" s="34"/>
    </row>
    <row r="26" spans="1:14" ht="18.75">
      <c r="A26" s="114" t="s">
        <v>274</v>
      </c>
      <c r="B26" s="116"/>
      <c r="C26" s="116"/>
      <c r="D26" s="116"/>
      <c r="E26" s="169"/>
      <c r="F26" s="116"/>
      <c r="G26" s="116"/>
      <c r="H26" s="169"/>
      <c r="I26" s="169"/>
      <c r="J26" s="167"/>
      <c r="K26" s="167">
        <f>-3789</f>
        <v>-3789</v>
      </c>
      <c r="L26" s="168">
        <f>K26+J26</f>
        <v>-3789</v>
      </c>
      <c r="M26" s="115"/>
      <c r="N26" s="34"/>
    </row>
    <row r="27" spans="1:14" ht="18.75">
      <c r="A27" s="114"/>
      <c r="B27" s="116"/>
      <c r="C27" s="116"/>
      <c r="D27" s="116"/>
      <c r="E27" s="169"/>
      <c r="F27" s="116"/>
      <c r="G27" s="116"/>
      <c r="H27" s="169"/>
      <c r="I27" s="169"/>
      <c r="J27" s="169"/>
      <c r="K27" s="169"/>
      <c r="L27" s="169"/>
      <c r="M27" s="161"/>
      <c r="N27" s="34"/>
    </row>
    <row r="28" spans="1:14" ht="19.5" thickBot="1">
      <c r="A28" s="112" t="s">
        <v>299</v>
      </c>
      <c r="B28" s="128">
        <f>B26+B25+B24+B23+B14+B11+B13</f>
        <v>402386</v>
      </c>
      <c r="C28" s="128">
        <f aca="true" t="shared" si="0" ref="C28:K28">C26+C25+C24+C23+C14+C11+C13</f>
        <v>20063</v>
      </c>
      <c r="D28" s="128">
        <f t="shared" si="0"/>
        <v>73</v>
      </c>
      <c r="E28" s="175">
        <f>E26+E25+E24+E23+E14+E11+E13</f>
        <v>-9374</v>
      </c>
      <c r="F28" s="128">
        <f>F26+F25+F24+F23+F14+F11+F13</f>
        <v>25630</v>
      </c>
      <c r="G28" s="128">
        <f t="shared" si="0"/>
        <v>2982</v>
      </c>
      <c r="H28" s="175">
        <f t="shared" si="0"/>
        <v>-5836</v>
      </c>
      <c r="I28" s="175">
        <f>I26+I25+I24+I23+I14+I11+I13</f>
        <v>260242</v>
      </c>
      <c r="J28" s="175">
        <f>J26+J25+J24+J23+J14+J11+J13</f>
        <v>696166</v>
      </c>
      <c r="K28" s="175">
        <f t="shared" si="0"/>
        <v>100483</v>
      </c>
      <c r="L28" s="175">
        <f>L26+L25+L24+L23+L14+L11+L13</f>
        <v>796649</v>
      </c>
      <c r="M28" s="161"/>
      <c r="N28" s="34"/>
    </row>
    <row r="29" spans="1:14" ht="19.5" thickTop="1">
      <c r="A29" s="107"/>
      <c r="B29" s="115"/>
      <c r="C29" s="115"/>
      <c r="D29" s="115"/>
      <c r="E29" s="115"/>
      <c r="F29" s="115"/>
      <c r="G29" s="115"/>
      <c r="H29" s="115"/>
      <c r="I29" s="115"/>
      <c r="J29" s="115"/>
      <c r="K29" s="115"/>
      <c r="L29" s="115"/>
      <c r="M29" s="115"/>
      <c r="N29" s="34"/>
    </row>
    <row r="30" spans="1:14" ht="18.75" hidden="1">
      <c r="A30" s="107"/>
      <c r="B30" s="115"/>
      <c r="C30" s="115"/>
      <c r="D30" s="115"/>
      <c r="E30" s="115"/>
      <c r="F30" s="115"/>
      <c r="G30" s="115"/>
      <c r="H30" s="115"/>
      <c r="I30" s="115"/>
      <c r="J30" s="115">
        <f>'BS'!F35-Audited2010!K35</f>
        <v>19678</v>
      </c>
      <c r="K30" s="115"/>
      <c r="L30" s="115"/>
      <c r="M30" s="115"/>
      <c r="N30" s="34"/>
    </row>
    <row r="31" spans="1:14" ht="18.75">
      <c r="A31" s="107"/>
      <c r="B31" s="115"/>
      <c r="C31" s="115"/>
      <c r="D31" s="115"/>
      <c r="E31" s="115"/>
      <c r="F31" s="115"/>
      <c r="G31" s="115"/>
      <c r="H31" s="115"/>
      <c r="I31" s="115"/>
      <c r="J31" s="115"/>
      <c r="K31" s="115"/>
      <c r="L31" s="115"/>
      <c r="M31" s="115"/>
      <c r="N31" s="34"/>
    </row>
    <row r="32" spans="1:14" s="58" customFormat="1" ht="30.75" customHeight="1">
      <c r="A32" s="578" t="s">
        <v>22</v>
      </c>
      <c r="B32" s="578"/>
      <c r="C32" s="578"/>
      <c r="D32" s="578"/>
      <c r="E32" s="578"/>
      <c r="F32" s="578"/>
      <c r="G32" s="578"/>
      <c r="H32" s="578"/>
      <c r="I32" s="578"/>
      <c r="J32" s="578"/>
      <c r="K32" s="578"/>
      <c r="L32" s="578"/>
      <c r="M32" s="113"/>
      <c r="N32" s="56"/>
    </row>
    <row r="33" spans="1:14" s="58" customFormat="1" ht="12">
      <c r="A33" s="57"/>
      <c r="B33" s="56"/>
      <c r="C33" s="56"/>
      <c r="D33" s="56"/>
      <c r="E33" s="56"/>
      <c r="F33" s="56"/>
      <c r="G33" s="56"/>
      <c r="H33" s="56"/>
      <c r="I33" s="56"/>
      <c r="J33" s="56"/>
      <c r="K33" s="56"/>
      <c r="L33" s="56"/>
      <c r="M33" s="56"/>
      <c r="N33" s="56"/>
    </row>
    <row r="34" spans="2:14" ht="13.5">
      <c r="B34" s="34"/>
      <c r="C34" s="34"/>
      <c r="D34" s="34"/>
      <c r="E34" s="34"/>
      <c r="F34" s="34"/>
      <c r="G34" s="34"/>
      <c r="H34" s="34"/>
      <c r="I34" s="34"/>
      <c r="J34" s="34"/>
      <c r="K34" s="34"/>
      <c r="L34" s="34"/>
      <c r="M34" s="34"/>
      <c r="N34" s="34"/>
    </row>
    <row r="35" spans="2:14" ht="13.5">
      <c r="B35" s="34"/>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sheetData>
  <sheetProtection/>
  <mergeCells count="5">
    <mergeCell ref="A32:L32"/>
    <mergeCell ref="A1:M1"/>
    <mergeCell ref="A2:M2"/>
    <mergeCell ref="B5:J5"/>
    <mergeCell ref="B6:H6"/>
  </mergeCells>
  <printOptions/>
  <pageMargins left="0.75" right="0.75" top="1" bottom="1" header="0.5" footer="0.5"/>
  <pageSetup horizontalDpi="600" verticalDpi="600" orientation="landscape" paperSize="9" scale="69"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indexed="46"/>
  </sheetPr>
  <dimension ref="A1:O36"/>
  <sheetViews>
    <sheetView zoomScale="65" zoomScaleNormal="65" zoomScalePageLayoutView="0" workbookViewId="0" topLeftCell="A3">
      <selection activeCell="K27" sqref="K27"/>
    </sheetView>
  </sheetViews>
  <sheetFormatPr defaultColWidth="9.140625" defaultRowHeight="13.5"/>
  <cols>
    <col min="1" max="1" width="70.57421875" style="162" customWidth="1"/>
    <col min="2" max="2" width="17.140625" style="162" customWidth="1"/>
    <col min="3" max="3" width="12.7109375" style="162" customWidth="1"/>
    <col min="4" max="5" width="16.140625" style="162" customWidth="1"/>
    <col min="6" max="7" width="13.140625" style="162" customWidth="1"/>
    <col min="8" max="8" width="11.57421875" style="162" customWidth="1"/>
    <col min="9" max="9" width="13.28125" style="162" bestFit="1" customWidth="1"/>
    <col min="10" max="10" width="18.28125" style="162" customWidth="1"/>
    <col min="11" max="11" width="16.140625" style="162" customWidth="1"/>
    <col min="12" max="12" width="22.8515625" style="162" bestFit="1" customWidth="1"/>
    <col min="13" max="13" width="15.57421875" style="162" customWidth="1"/>
    <col min="14" max="14" width="9.28125" style="162" bestFit="1" customWidth="1"/>
    <col min="15" max="16384" width="9.140625" style="162" customWidth="1"/>
  </cols>
  <sheetData>
    <row r="1" spans="1:14" ht="15.75">
      <c r="A1" s="547" t="s">
        <v>17</v>
      </c>
      <c r="B1" s="547"/>
      <c r="C1" s="547"/>
      <c r="D1" s="547"/>
      <c r="E1" s="547"/>
      <c r="F1" s="547"/>
      <c r="G1" s="547"/>
      <c r="H1" s="547"/>
      <c r="I1" s="547"/>
      <c r="J1" s="547"/>
      <c r="K1" s="547"/>
      <c r="L1" s="547"/>
      <c r="M1" s="547"/>
      <c r="N1" s="547"/>
    </row>
    <row r="2" spans="1:14" ht="20.25">
      <c r="A2" s="548" t="s">
        <v>402</v>
      </c>
      <c r="B2" s="548"/>
      <c r="C2" s="548"/>
      <c r="D2" s="548"/>
      <c r="E2" s="548"/>
      <c r="F2" s="548"/>
      <c r="G2" s="548"/>
      <c r="H2" s="548"/>
      <c r="I2" s="548"/>
      <c r="J2" s="548"/>
      <c r="K2" s="548"/>
      <c r="L2" s="548"/>
      <c r="M2" s="548"/>
      <c r="N2" s="548"/>
    </row>
    <row r="3" spans="1:14" ht="21">
      <c r="A3" s="82" t="s">
        <v>184</v>
      </c>
      <c r="B3" s="335"/>
      <c r="C3" s="335"/>
      <c r="D3" s="335"/>
      <c r="E3" s="335"/>
      <c r="F3" s="335"/>
      <c r="G3" s="335"/>
      <c r="H3" s="335"/>
      <c r="I3" s="335"/>
      <c r="J3" s="335"/>
      <c r="K3" s="335"/>
      <c r="L3" s="335"/>
      <c r="M3" s="335"/>
      <c r="N3" s="335"/>
    </row>
    <row r="4" spans="1:14" ht="21">
      <c r="A4" s="335"/>
      <c r="B4" s="335"/>
      <c r="C4" s="335"/>
      <c r="D4" s="335"/>
      <c r="E4" s="335"/>
      <c r="F4" s="335"/>
      <c r="G4" s="335"/>
      <c r="H4" s="335"/>
      <c r="I4" s="335"/>
      <c r="J4" s="335"/>
      <c r="K4" s="335"/>
      <c r="L4" s="335"/>
      <c r="M4" s="335"/>
      <c r="N4" s="335"/>
    </row>
    <row r="5" spans="1:14" s="337" customFormat="1" ht="26.25" customHeight="1">
      <c r="A5" s="336"/>
      <c r="B5" s="559" t="s">
        <v>283</v>
      </c>
      <c r="C5" s="559"/>
      <c r="D5" s="559"/>
      <c r="E5" s="559"/>
      <c r="F5" s="559"/>
      <c r="G5" s="559"/>
      <c r="H5" s="559"/>
      <c r="I5" s="559"/>
      <c r="J5" s="559"/>
      <c r="K5" s="559"/>
      <c r="L5" s="336"/>
      <c r="M5" s="336"/>
      <c r="N5" s="336"/>
    </row>
    <row r="6" spans="1:14" s="337" customFormat="1" ht="27.75" customHeight="1">
      <c r="A6" s="336"/>
      <c r="B6" s="559" t="s">
        <v>282</v>
      </c>
      <c r="C6" s="559"/>
      <c r="D6" s="559"/>
      <c r="E6" s="559"/>
      <c r="F6" s="559"/>
      <c r="G6" s="559"/>
      <c r="H6" s="559"/>
      <c r="I6" s="559"/>
      <c r="J6" s="106" t="s">
        <v>168</v>
      </c>
      <c r="K6" s="336"/>
      <c r="L6" s="336"/>
      <c r="M6" s="336"/>
      <c r="N6" s="336"/>
    </row>
    <row r="7" spans="1:14" s="337" customFormat="1" ht="20.25">
      <c r="A7" s="336"/>
      <c r="B7" s="61"/>
      <c r="C7" s="61"/>
      <c r="D7" s="61"/>
      <c r="E7" s="61"/>
      <c r="F7" s="61"/>
      <c r="G7" s="61"/>
      <c r="H7" s="61"/>
      <c r="I7" s="61"/>
      <c r="J7" s="106"/>
      <c r="K7" s="336"/>
      <c r="L7" s="336"/>
      <c r="M7" s="336"/>
      <c r="N7" s="336"/>
    </row>
    <row r="8" spans="1:14" s="340" customFormat="1" ht="21">
      <c r="A8" s="338"/>
      <c r="B8" s="338"/>
      <c r="C8" s="338"/>
      <c r="D8" s="339" t="s">
        <v>154</v>
      </c>
      <c r="E8" s="338"/>
      <c r="F8" s="339" t="s">
        <v>241</v>
      </c>
      <c r="G8" s="339" t="s">
        <v>268</v>
      </c>
      <c r="H8" s="339" t="s">
        <v>242</v>
      </c>
      <c r="I8" s="338"/>
      <c r="J8" s="338"/>
      <c r="K8" s="338"/>
      <c r="L8" s="338"/>
      <c r="M8" s="338"/>
      <c r="N8" s="338"/>
    </row>
    <row r="9" spans="1:14" s="340" customFormat="1" ht="21">
      <c r="A9" s="338"/>
      <c r="B9" s="339" t="s">
        <v>155</v>
      </c>
      <c r="C9" s="339" t="s">
        <v>155</v>
      </c>
      <c r="D9" s="339" t="s">
        <v>243</v>
      </c>
      <c r="E9" s="339" t="s">
        <v>156</v>
      </c>
      <c r="F9" s="339" t="s">
        <v>244</v>
      </c>
      <c r="G9" s="339" t="s">
        <v>269</v>
      </c>
      <c r="H9" s="339" t="s">
        <v>245</v>
      </c>
      <c r="I9" s="339" t="s">
        <v>176</v>
      </c>
      <c r="J9" s="339" t="s">
        <v>157</v>
      </c>
      <c r="K9" s="338"/>
      <c r="L9" s="339" t="s">
        <v>264</v>
      </c>
      <c r="M9" s="339" t="s">
        <v>125</v>
      </c>
      <c r="N9" s="338"/>
    </row>
    <row r="10" spans="1:14" s="340" customFormat="1" ht="21">
      <c r="A10" s="339"/>
      <c r="B10" s="339" t="s">
        <v>245</v>
      </c>
      <c r="C10" s="339" t="s">
        <v>246</v>
      </c>
      <c r="D10" s="339" t="s">
        <v>247</v>
      </c>
      <c r="E10" s="339" t="s">
        <v>247</v>
      </c>
      <c r="F10" s="339" t="s">
        <v>247</v>
      </c>
      <c r="G10" s="339" t="s">
        <v>247</v>
      </c>
      <c r="H10" s="339" t="s">
        <v>247</v>
      </c>
      <c r="I10" s="339" t="s">
        <v>127</v>
      </c>
      <c r="J10" s="339" t="s">
        <v>248</v>
      </c>
      <c r="K10" s="339" t="s">
        <v>125</v>
      </c>
      <c r="L10" s="339" t="s">
        <v>249</v>
      </c>
      <c r="M10" s="339" t="s">
        <v>250</v>
      </c>
      <c r="N10" s="338"/>
    </row>
    <row r="11" spans="1:15" ht="21">
      <c r="A11" s="341" t="s">
        <v>354</v>
      </c>
      <c r="B11" s="187">
        <v>404741</v>
      </c>
      <c r="C11" s="187">
        <v>20905</v>
      </c>
      <c r="D11" s="187">
        <v>73</v>
      </c>
      <c r="E11" s="187">
        <v>-8831</v>
      </c>
      <c r="F11" s="187">
        <v>52798</v>
      </c>
      <c r="G11" s="187">
        <v>16661</v>
      </c>
      <c r="H11" s="187">
        <v>2982</v>
      </c>
      <c r="I11" s="187">
        <v>-5836</v>
      </c>
      <c r="J11" s="187">
        <v>267637</v>
      </c>
      <c r="K11" s="187">
        <f>SUM(B11:J11)</f>
        <v>751130</v>
      </c>
      <c r="L11" s="187">
        <v>126884</v>
      </c>
      <c r="M11" s="187">
        <f>K11+L11</f>
        <v>878014</v>
      </c>
      <c r="N11" s="342"/>
      <c r="O11" s="343"/>
    </row>
    <row r="12" spans="1:15" ht="21">
      <c r="A12" s="344"/>
      <c r="B12" s="345"/>
      <c r="C12" s="345"/>
      <c r="D12" s="345"/>
      <c r="E12" s="345"/>
      <c r="F12" s="345"/>
      <c r="G12" s="345"/>
      <c r="H12" s="345"/>
      <c r="I12" s="345"/>
      <c r="J12" s="345"/>
      <c r="K12" s="346"/>
      <c r="L12" s="345"/>
      <c r="M12" s="346"/>
      <c r="N12" s="342"/>
      <c r="O12" s="343"/>
    </row>
    <row r="13" spans="1:15" ht="21">
      <c r="A13" s="344" t="s">
        <v>255</v>
      </c>
      <c r="B13" s="453" t="s">
        <v>102</v>
      </c>
      <c r="C13" s="452" t="s">
        <v>102</v>
      </c>
      <c r="D13" s="452" t="s">
        <v>102</v>
      </c>
      <c r="E13" s="349">
        <v>8816</v>
      </c>
      <c r="F13" s="452" t="s">
        <v>102</v>
      </c>
      <c r="G13" s="452" t="s">
        <v>102</v>
      </c>
      <c r="H13" s="348" t="s">
        <v>102</v>
      </c>
      <c r="I13" s="348" t="s">
        <v>102</v>
      </c>
      <c r="J13" s="348" t="s">
        <v>102</v>
      </c>
      <c r="K13" s="349">
        <f>SUM(B13:J13)</f>
        <v>8816</v>
      </c>
      <c r="L13" s="348" t="s">
        <v>102</v>
      </c>
      <c r="M13" s="350">
        <f>SUM(K13:L13)</f>
        <v>8816</v>
      </c>
      <c r="N13" s="351"/>
      <c r="O13" s="343"/>
    </row>
    <row r="14" spans="1:15" ht="21">
      <c r="A14" s="344" t="s">
        <v>352</v>
      </c>
      <c r="B14" s="363" t="s">
        <v>102</v>
      </c>
      <c r="C14" s="449" t="s">
        <v>102</v>
      </c>
      <c r="D14" s="449" t="s">
        <v>102</v>
      </c>
      <c r="E14" s="449" t="s">
        <v>102</v>
      </c>
      <c r="F14" s="449" t="s">
        <v>102</v>
      </c>
      <c r="G14" s="354">
        <v>-5557</v>
      </c>
      <c r="H14" s="353" t="s">
        <v>102</v>
      </c>
      <c r="I14" s="353" t="s">
        <v>102</v>
      </c>
      <c r="J14" s="449" t="s">
        <v>102</v>
      </c>
      <c r="K14" s="353">
        <f>SUM(B14:J14)</f>
        <v>-5557</v>
      </c>
      <c r="L14" s="353" t="s">
        <v>102</v>
      </c>
      <c r="M14" s="355">
        <f>SUM(K14:L14)</f>
        <v>-5557</v>
      </c>
      <c r="N14" s="351"/>
      <c r="O14" s="343"/>
    </row>
    <row r="15" spans="1:15" ht="21">
      <c r="A15" s="344" t="s">
        <v>42</v>
      </c>
      <c r="B15" s="356" t="s">
        <v>102</v>
      </c>
      <c r="C15" s="450" t="s">
        <v>102</v>
      </c>
      <c r="D15" s="450" t="s">
        <v>102</v>
      </c>
      <c r="E15" s="450" t="s">
        <v>102</v>
      </c>
      <c r="F15" s="450">
        <v>-42</v>
      </c>
      <c r="G15" s="450" t="s">
        <v>102</v>
      </c>
      <c r="H15" s="357" t="s">
        <v>102</v>
      </c>
      <c r="I15" s="357" t="s">
        <v>102</v>
      </c>
      <c r="J15" s="450">
        <v>42</v>
      </c>
      <c r="K15" s="468">
        <v>0</v>
      </c>
      <c r="L15" s="357" t="s">
        <v>102</v>
      </c>
      <c r="M15" s="454" t="s">
        <v>102</v>
      </c>
      <c r="N15" s="342"/>
      <c r="O15" s="343"/>
    </row>
    <row r="16" spans="1:15" ht="21">
      <c r="A16" s="344"/>
      <c r="B16" s="359"/>
      <c r="C16" s="360"/>
      <c r="D16" s="360"/>
      <c r="E16" s="361"/>
      <c r="F16" s="360"/>
      <c r="G16" s="361"/>
      <c r="H16" s="361"/>
      <c r="I16" s="361"/>
      <c r="J16" s="361"/>
      <c r="K16" s="361"/>
      <c r="L16" s="360"/>
      <c r="M16" s="362"/>
      <c r="N16" s="342"/>
      <c r="O16" s="343"/>
    </row>
    <row r="17" spans="1:15" ht="21">
      <c r="A17" s="344" t="s">
        <v>381</v>
      </c>
      <c r="B17" s="363" t="s">
        <v>102</v>
      </c>
      <c r="C17" s="449" t="s">
        <v>102</v>
      </c>
      <c r="D17" s="449" t="s">
        <v>102</v>
      </c>
      <c r="E17" s="354">
        <f>SUM(E13:E16)</f>
        <v>8816</v>
      </c>
      <c r="F17" s="354">
        <f>SUM(F13:F16)</f>
        <v>-42</v>
      </c>
      <c r="G17" s="354">
        <f>SUM(G13:G15)</f>
        <v>-5557</v>
      </c>
      <c r="H17" s="353" t="s">
        <v>102</v>
      </c>
      <c r="I17" s="353" t="s">
        <v>102</v>
      </c>
      <c r="J17" s="354">
        <f>SUM(J13:J15)</f>
        <v>42</v>
      </c>
      <c r="K17" s="354">
        <f>SUM(K13:K15)</f>
        <v>3259</v>
      </c>
      <c r="L17" s="449" t="s">
        <v>102</v>
      </c>
      <c r="M17" s="364">
        <f>SUM(M13:M16)</f>
        <v>3259</v>
      </c>
      <c r="N17" s="342"/>
      <c r="O17" s="343"/>
    </row>
    <row r="18" spans="1:15" ht="21">
      <c r="A18" s="344" t="s">
        <v>258</v>
      </c>
      <c r="B18" s="365" t="s">
        <v>102</v>
      </c>
      <c r="C18" s="451" t="s">
        <v>102</v>
      </c>
      <c r="D18" s="451" t="s">
        <v>102</v>
      </c>
      <c r="E18" s="451" t="s">
        <v>102</v>
      </c>
      <c r="F18" s="451" t="s">
        <v>102</v>
      </c>
      <c r="G18" s="451" t="s">
        <v>102</v>
      </c>
      <c r="H18" s="358" t="s">
        <v>102</v>
      </c>
      <c r="I18" s="358" t="s">
        <v>102</v>
      </c>
      <c r="J18" s="366">
        <f>-2955+15752</f>
        <v>12797</v>
      </c>
      <c r="K18" s="366">
        <f>SUM(B18:J18)</f>
        <v>12797</v>
      </c>
      <c r="L18" s="366">
        <v>8317</v>
      </c>
      <c r="M18" s="367">
        <f>K18+L18</f>
        <v>21114</v>
      </c>
      <c r="N18" s="342"/>
      <c r="O18" s="343"/>
    </row>
    <row r="19" spans="1:15" ht="21">
      <c r="A19" s="344"/>
      <c r="B19" s="368"/>
      <c r="C19" s="368"/>
      <c r="D19" s="368"/>
      <c r="E19" s="345"/>
      <c r="F19" s="368"/>
      <c r="G19" s="345"/>
      <c r="H19" s="368"/>
      <c r="I19" s="368"/>
      <c r="J19" s="345"/>
      <c r="K19" s="345"/>
      <c r="L19" s="345"/>
      <c r="M19" s="345"/>
      <c r="N19" s="342"/>
      <c r="O19" s="343"/>
    </row>
    <row r="20" spans="1:15" ht="21">
      <c r="A20" s="344" t="s">
        <v>11</v>
      </c>
      <c r="B20" s="369" t="s">
        <v>102</v>
      </c>
      <c r="C20" s="369" t="s">
        <v>102</v>
      </c>
      <c r="D20" s="369" t="s">
        <v>102</v>
      </c>
      <c r="E20" s="371">
        <f>SUM(E17:E18)</f>
        <v>8816</v>
      </c>
      <c r="F20" s="371">
        <f>SUM(F17:F18)</f>
        <v>-42</v>
      </c>
      <c r="G20" s="371">
        <f aca="true" t="shared" si="0" ref="G20:L20">SUM(G17:G18)</f>
        <v>-5557</v>
      </c>
      <c r="H20" s="370" t="s">
        <v>102</v>
      </c>
      <c r="I20" s="370" t="s">
        <v>102</v>
      </c>
      <c r="J20" s="371">
        <f t="shared" si="0"/>
        <v>12839</v>
      </c>
      <c r="K20" s="371">
        <f t="shared" si="0"/>
        <v>16056</v>
      </c>
      <c r="L20" s="371">
        <f t="shared" si="0"/>
        <v>8317</v>
      </c>
      <c r="M20" s="371">
        <f>SUM(M17:M18)</f>
        <v>24373</v>
      </c>
      <c r="N20" s="342"/>
      <c r="O20" s="343"/>
    </row>
    <row r="21" spans="1:15" ht="21">
      <c r="A21" s="344" t="s">
        <v>254</v>
      </c>
      <c r="B21" s="368"/>
      <c r="C21" s="345"/>
      <c r="D21" s="345"/>
      <c r="E21" s="345"/>
      <c r="F21" s="345"/>
      <c r="G21" s="345"/>
      <c r="H21" s="368"/>
      <c r="I21" s="368"/>
      <c r="J21" s="345"/>
      <c r="K21" s="345"/>
      <c r="L21" s="345"/>
      <c r="M21" s="384"/>
      <c r="N21" s="342"/>
      <c r="O21" s="343"/>
    </row>
    <row r="22" spans="1:15" ht="21">
      <c r="A22" s="344" t="s">
        <v>281</v>
      </c>
      <c r="B22" s="369">
        <v>8</v>
      </c>
      <c r="C22" s="371">
        <v>3</v>
      </c>
      <c r="D22" s="370" t="s">
        <v>102</v>
      </c>
      <c r="E22" s="370" t="s">
        <v>102</v>
      </c>
      <c r="F22" s="370" t="s">
        <v>102</v>
      </c>
      <c r="G22" s="472">
        <v>0</v>
      </c>
      <c r="H22" s="370" t="s">
        <v>102</v>
      </c>
      <c r="I22" s="370" t="s">
        <v>102</v>
      </c>
      <c r="J22" s="370" t="s">
        <v>102</v>
      </c>
      <c r="K22" s="371">
        <f>SUM(B22:J22)</f>
        <v>11</v>
      </c>
      <c r="L22" s="519">
        <v>0</v>
      </c>
      <c r="M22" s="345">
        <f>K22+L22</f>
        <v>11</v>
      </c>
      <c r="N22" s="335"/>
      <c r="O22" s="343"/>
    </row>
    <row r="23" spans="1:15" ht="21" hidden="1">
      <c r="A23" s="344" t="s">
        <v>273</v>
      </c>
      <c r="B23" s="369" t="s">
        <v>102</v>
      </c>
      <c r="C23" s="373" t="s">
        <v>102</v>
      </c>
      <c r="D23" s="370" t="s">
        <v>102</v>
      </c>
      <c r="E23" s="370" t="s">
        <v>102</v>
      </c>
      <c r="F23" s="370" t="s">
        <v>102</v>
      </c>
      <c r="G23" s="472"/>
      <c r="H23" s="370" t="s">
        <v>102</v>
      </c>
      <c r="I23" s="370" t="s">
        <v>102</v>
      </c>
      <c r="J23" s="371">
        <v>0</v>
      </c>
      <c r="K23" s="187">
        <f>SUM(B23:J23)</f>
        <v>0</v>
      </c>
      <c r="L23" s="374">
        <v>0</v>
      </c>
      <c r="M23" s="187">
        <f>K23+L23</f>
        <v>0</v>
      </c>
      <c r="N23" s="342"/>
      <c r="O23" s="343"/>
    </row>
    <row r="24" spans="1:15" ht="21">
      <c r="A24" s="344" t="s">
        <v>274</v>
      </c>
      <c r="B24" s="369" t="s">
        <v>102</v>
      </c>
      <c r="C24" s="470" t="s">
        <v>102</v>
      </c>
      <c r="D24" s="370" t="s">
        <v>102</v>
      </c>
      <c r="E24" s="370" t="s">
        <v>102</v>
      </c>
      <c r="F24" s="370" t="s">
        <v>102</v>
      </c>
      <c r="G24" s="472">
        <v>0</v>
      </c>
      <c r="H24" s="370" t="s">
        <v>102</v>
      </c>
      <c r="I24" s="370" t="s">
        <v>102</v>
      </c>
      <c r="J24" s="370" t="s">
        <v>102</v>
      </c>
      <c r="K24" s="471">
        <f>SUM(B24:J24)</f>
        <v>0</v>
      </c>
      <c r="L24" s="187">
        <v>-10805</v>
      </c>
      <c r="M24" s="187">
        <f>K24+L24</f>
        <v>-10805</v>
      </c>
      <c r="N24" s="342"/>
      <c r="O24" s="343"/>
    </row>
    <row r="25" spans="1:15" ht="21">
      <c r="A25" s="344" t="s">
        <v>308</v>
      </c>
      <c r="B25" s="369" t="s">
        <v>102</v>
      </c>
      <c r="C25" s="470" t="s">
        <v>102</v>
      </c>
      <c r="D25" s="369" t="s">
        <v>102</v>
      </c>
      <c r="E25" s="369" t="s">
        <v>102</v>
      </c>
      <c r="F25" s="369" t="s">
        <v>102</v>
      </c>
      <c r="G25" s="469">
        <v>0</v>
      </c>
      <c r="H25" s="370" t="s">
        <v>102</v>
      </c>
      <c r="I25" s="370" t="s">
        <v>102</v>
      </c>
      <c r="J25" s="369">
        <v>3611</v>
      </c>
      <c r="K25" s="374">
        <f>SUM(B25:J25)</f>
        <v>3611</v>
      </c>
      <c r="L25" s="187">
        <v>-10667</v>
      </c>
      <c r="M25" s="187">
        <f>K25+L25</f>
        <v>-7056</v>
      </c>
      <c r="N25" s="342"/>
      <c r="O25" s="343"/>
    </row>
    <row r="26" spans="1:15" ht="21">
      <c r="A26" s="344"/>
      <c r="B26" s="371"/>
      <c r="C26" s="371"/>
      <c r="D26" s="371"/>
      <c r="E26" s="371"/>
      <c r="F26" s="371"/>
      <c r="G26" s="371"/>
      <c r="H26" s="371"/>
      <c r="I26" s="371"/>
      <c r="J26" s="371"/>
      <c r="K26" s="371"/>
      <c r="L26" s="371"/>
      <c r="M26" s="371"/>
      <c r="N26" s="375"/>
      <c r="O26" s="343"/>
    </row>
    <row r="27" spans="1:15" ht="21.75" thickBot="1">
      <c r="A27" s="341" t="s">
        <v>398</v>
      </c>
      <c r="B27" s="376">
        <f>SUM(B11:B26)</f>
        <v>404749</v>
      </c>
      <c r="C27" s="376">
        <f>SUM(C11:C26)</f>
        <v>20908</v>
      </c>
      <c r="D27" s="376">
        <f>D11</f>
        <v>73</v>
      </c>
      <c r="E27" s="188">
        <f>SUM(E20)+E11</f>
        <v>-15</v>
      </c>
      <c r="F27" s="188">
        <f>SUM(F20)+F11</f>
        <v>52756</v>
      </c>
      <c r="G27" s="188">
        <f>SUM(G20)+G11</f>
        <v>11104</v>
      </c>
      <c r="H27" s="188">
        <f>SUM(H20)+H11</f>
        <v>2982</v>
      </c>
      <c r="I27" s="188">
        <f>SUM(I20)+I11</f>
        <v>-5836</v>
      </c>
      <c r="J27" s="188">
        <f>SUM(J20)+J11+J25</f>
        <v>284087</v>
      </c>
      <c r="K27" s="376">
        <f>K11+K20+K25+K22</f>
        <v>770808</v>
      </c>
      <c r="L27" s="376">
        <f>L11+L20+L24+L25</f>
        <v>113729</v>
      </c>
      <c r="M27" s="376">
        <f>M11+M20+M22+M24+M25</f>
        <v>884537</v>
      </c>
      <c r="N27" s="375"/>
      <c r="O27" s="343"/>
    </row>
    <row r="28" spans="1:15" ht="21.75" thickTop="1">
      <c r="A28" s="335"/>
      <c r="B28" s="342"/>
      <c r="C28" s="342"/>
      <c r="D28" s="342"/>
      <c r="E28" s="342"/>
      <c r="F28" s="342"/>
      <c r="G28" s="342"/>
      <c r="H28" s="342"/>
      <c r="I28" s="342"/>
      <c r="J28" s="342"/>
      <c r="K28" s="342"/>
      <c r="L28" s="342"/>
      <c r="M28" s="342"/>
      <c r="N28" s="342"/>
      <c r="O28" s="343"/>
    </row>
    <row r="29" spans="1:15" s="57" customFormat="1" ht="20.25">
      <c r="A29" s="546" t="s">
        <v>290</v>
      </c>
      <c r="B29" s="546"/>
      <c r="C29" s="546"/>
      <c r="D29" s="546"/>
      <c r="E29" s="546"/>
      <c r="F29" s="546"/>
      <c r="G29" s="546"/>
      <c r="H29" s="546"/>
      <c r="I29" s="546"/>
      <c r="J29" s="546"/>
      <c r="K29" s="546"/>
      <c r="L29" s="546"/>
      <c r="M29" s="546"/>
      <c r="N29" s="317"/>
      <c r="O29" s="377"/>
    </row>
    <row r="30" spans="1:15" s="57" customFormat="1" ht="20.25">
      <c r="A30" s="546"/>
      <c r="B30" s="546"/>
      <c r="C30" s="546"/>
      <c r="D30" s="546"/>
      <c r="E30" s="546"/>
      <c r="F30" s="546"/>
      <c r="G30" s="546"/>
      <c r="H30" s="546"/>
      <c r="I30" s="546"/>
      <c r="J30" s="546"/>
      <c r="K30" s="546"/>
      <c r="L30" s="546"/>
      <c r="M30" s="546"/>
      <c r="N30" s="317"/>
      <c r="O30" s="377"/>
    </row>
    <row r="31" spans="1:15" ht="21">
      <c r="A31" s="335"/>
      <c r="B31" s="342"/>
      <c r="C31" s="342"/>
      <c r="D31" s="342"/>
      <c r="E31" s="342"/>
      <c r="F31" s="342"/>
      <c r="G31" s="342"/>
      <c r="H31" s="342"/>
      <c r="I31" s="342"/>
      <c r="J31" s="342"/>
      <c r="K31" s="342"/>
      <c r="L31" s="342"/>
      <c r="M31" s="342"/>
      <c r="N31" s="342"/>
      <c r="O31" s="343"/>
    </row>
    <row r="32" spans="2:15" ht="13.5">
      <c r="B32" s="343"/>
      <c r="C32" s="343"/>
      <c r="D32" s="343"/>
      <c r="E32" s="343"/>
      <c r="F32" s="343"/>
      <c r="G32" s="343"/>
      <c r="H32" s="343"/>
      <c r="I32" s="343"/>
      <c r="J32" s="343"/>
      <c r="K32" s="343"/>
      <c r="L32" s="343"/>
      <c r="M32" s="343"/>
      <c r="N32" s="343"/>
      <c r="O32" s="343"/>
    </row>
    <row r="33" spans="2:15" ht="13.5">
      <c r="B33" s="343"/>
      <c r="C33" s="343"/>
      <c r="D33" s="343"/>
      <c r="E33" s="343"/>
      <c r="F33" s="343"/>
      <c r="G33" s="343"/>
      <c r="H33" s="343"/>
      <c r="I33" s="343"/>
      <c r="J33" s="343"/>
      <c r="K33" s="343"/>
      <c r="L33" s="343"/>
      <c r="M33" s="343"/>
      <c r="N33" s="343"/>
      <c r="O33" s="343"/>
    </row>
    <row r="34" spans="2:15" ht="13.5">
      <c r="B34" s="343"/>
      <c r="C34" s="343"/>
      <c r="D34" s="343"/>
      <c r="E34" s="343"/>
      <c r="F34" s="343"/>
      <c r="G34" s="343"/>
      <c r="H34" s="343"/>
      <c r="I34" s="343"/>
      <c r="J34" s="343"/>
      <c r="K34" s="343"/>
      <c r="L34" s="343"/>
      <c r="M34" s="343"/>
      <c r="N34" s="343"/>
      <c r="O34" s="343"/>
    </row>
    <row r="35" spans="2:15" ht="13.5">
      <c r="B35" s="343"/>
      <c r="C35" s="343"/>
      <c r="D35" s="343"/>
      <c r="E35" s="343"/>
      <c r="F35" s="343"/>
      <c r="G35" s="343"/>
      <c r="H35" s="343"/>
      <c r="I35" s="343"/>
      <c r="J35" s="343"/>
      <c r="K35" s="343"/>
      <c r="L35" s="343"/>
      <c r="M35" s="343"/>
      <c r="N35" s="343"/>
      <c r="O35" s="343"/>
    </row>
    <row r="36" spans="2:15" ht="13.5">
      <c r="B36" s="343"/>
      <c r="C36" s="343"/>
      <c r="D36" s="343"/>
      <c r="E36" s="343"/>
      <c r="F36" s="343"/>
      <c r="G36" s="343"/>
      <c r="H36" s="343"/>
      <c r="I36" s="343"/>
      <c r="J36" s="343"/>
      <c r="K36" s="343"/>
      <c r="L36" s="343"/>
      <c r="M36" s="343"/>
      <c r="N36" s="343"/>
      <c r="O36" s="343"/>
    </row>
  </sheetData>
  <sheetProtection/>
  <mergeCells count="5">
    <mergeCell ref="A29:M30"/>
    <mergeCell ref="A1:N1"/>
    <mergeCell ref="A2:N2"/>
    <mergeCell ref="B5:K5"/>
    <mergeCell ref="B6:I6"/>
  </mergeCells>
  <printOptions/>
  <pageMargins left="0.7480314960629921" right="0.2362204724409449" top="0.5118110236220472" bottom="0.5118110236220472" header="0.5118110236220472" footer="0.5118110236220472"/>
  <pageSetup horizontalDpi="600" verticalDpi="600" orientation="landscape" paperSize="9" scale="56" r:id="rId2"/>
  <drawing r:id="rId1"/>
</worksheet>
</file>

<file path=xl/worksheets/sheet7.xml><?xml version="1.0" encoding="utf-8"?>
<worksheet xmlns="http://schemas.openxmlformats.org/spreadsheetml/2006/main" xmlns:r="http://schemas.openxmlformats.org/officeDocument/2006/relationships">
  <sheetPr>
    <tabColor indexed="20"/>
    <pageSetUpPr fitToPage="1"/>
  </sheetPr>
  <dimension ref="A1:O46"/>
  <sheetViews>
    <sheetView zoomScale="65" zoomScaleNormal="65" zoomScaleSheetLayoutView="75" zoomScalePageLayoutView="0" workbookViewId="0" topLeftCell="A10">
      <selection activeCell="A39" sqref="A39:M40"/>
    </sheetView>
  </sheetViews>
  <sheetFormatPr defaultColWidth="9.140625" defaultRowHeight="13.5"/>
  <cols>
    <col min="1" max="1" width="79.8515625" style="162" bestFit="1" customWidth="1"/>
    <col min="2" max="2" width="17.140625" style="162" customWidth="1"/>
    <col min="3" max="3" width="14.00390625" style="162" customWidth="1"/>
    <col min="4" max="4" width="16.8515625" style="162" customWidth="1"/>
    <col min="5" max="5" width="16.57421875" style="162" customWidth="1"/>
    <col min="6" max="7" width="13.140625" style="162" customWidth="1"/>
    <col min="8" max="8" width="11.57421875" style="162" customWidth="1"/>
    <col min="9" max="9" width="13.140625" style="162" bestFit="1" customWidth="1"/>
    <col min="10" max="10" width="18.7109375" style="162" customWidth="1"/>
    <col min="11" max="11" width="16.140625" style="162" customWidth="1"/>
    <col min="12" max="12" width="22.7109375" style="162" bestFit="1" customWidth="1"/>
    <col min="13" max="13" width="15.57421875" style="162" customWidth="1"/>
    <col min="14" max="14" width="9.28125" style="162" bestFit="1" customWidth="1"/>
    <col min="15" max="16384" width="9.140625" style="162" customWidth="1"/>
  </cols>
  <sheetData>
    <row r="1" spans="1:14" ht="15.75">
      <c r="A1" s="547" t="s">
        <v>101</v>
      </c>
      <c r="B1" s="547"/>
      <c r="C1" s="547"/>
      <c r="D1" s="547"/>
      <c r="E1" s="547"/>
      <c r="F1" s="547"/>
      <c r="G1" s="547"/>
      <c r="H1" s="547"/>
      <c r="I1" s="547"/>
      <c r="J1" s="547"/>
      <c r="K1" s="547"/>
      <c r="L1" s="547"/>
      <c r="M1" s="547"/>
      <c r="N1" s="547"/>
    </row>
    <row r="2" spans="1:14" ht="36" customHeight="1">
      <c r="A2" s="548" t="s">
        <v>349</v>
      </c>
      <c r="B2" s="548"/>
      <c r="C2" s="548"/>
      <c r="D2" s="548"/>
      <c r="E2" s="548"/>
      <c r="F2" s="548"/>
      <c r="G2" s="548"/>
      <c r="H2" s="548"/>
      <c r="I2" s="548"/>
      <c r="J2" s="548"/>
      <c r="K2" s="548"/>
      <c r="L2" s="548"/>
      <c r="M2" s="548"/>
      <c r="N2" s="548"/>
    </row>
    <row r="3" spans="1:14" ht="21">
      <c r="A3" s="82" t="s">
        <v>184</v>
      </c>
      <c r="B3" s="335"/>
      <c r="C3" s="335"/>
      <c r="D3" s="335"/>
      <c r="E3" s="335"/>
      <c r="F3" s="335"/>
      <c r="G3" s="335"/>
      <c r="H3" s="335"/>
      <c r="I3" s="335"/>
      <c r="J3" s="335"/>
      <c r="K3" s="335"/>
      <c r="L3" s="335"/>
      <c r="M3" s="335"/>
      <c r="N3" s="335"/>
    </row>
    <row r="4" spans="1:14" ht="21">
      <c r="A4" s="335"/>
      <c r="B4" s="335"/>
      <c r="C4" s="335"/>
      <c r="D4" s="335"/>
      <c r="E4" s="335"/>
      <c r="F4" s="335"/>
      <c r="G4" s="335"/>
      <c r="H4" s="335"/>
      <c r="I4" s="335"/>
      <c r="J4" s="335"/>
      <c r="K4" s="335"/>
      <c r="L4" s="335"/>
      <c r="M4" s="335"/>
      <c r="N4" s="335"/>
    </row>
    <row r="5" spans="1:14" s="337" customFormat="1" ht="26.25" customHeight="1">
      <c r="A5" s="336"/>
      <c r="B5" s="559" t="s">
        <v>283</v>
      </c>
      <c r="C5" s="559"/>
      <c r="D5" s="559"/>
      <c r="E5" s="559"/>
      <c r="F5" s="559"/>
      <c r="G5" s="559"/>
      <c r="H5" s="559"/>
      <c r="I5" s="559"/>
      <c r="J5" s="559"/>
      <c r="K5" s="559"/>
      <c r="L5" s="336"/>
      <c r="M5" s="336"/>
      <c r="N5" s="336"/>
    </row>
    <row r="6" spans="1:14" s="337" customFormat="1" ht="27.75" customHeight="1">
      <c r="A6" s="336"/>
      <c r="B6" s="559" t="s">
        <v>282</v>
      </c>
      <c r="C6" s="559"/>
      <c r="D6" s="559"/>
      <c r="E6" s="559"/>
      <c r="F6" s="559"/>
      <c r="G6" s="559"/>
      <c r="H6" s="559"/>
      <c r="I6" s="559"/>
      <c r="J6" s="106" t="s">
        <v>168</v>
      </c>
      <c r="K6" s="336"/>
      <c r="L6" s="336"/>
      <c r="M6" s="336"/>
      <c r="N6" s="336"/>
    </row>
    <row r="7" spans="1:14" s="337" customFormat="1" ht="20.25">
      <c r="A7" s="336"/>
      <c r="B7" s="61"/>
      <c r="C7" s="61"/>
      <c r="D7" s="61"/>
      <c r="E7" s="61"/>
      <c r="F7" s="61"/>
      <c r="G7" s="61"/>
      <c r="H7" s="61"/>
      <c r="I7" s="61"/>
      <c r="J7" s="106"/>
      <c r="K7" s="336"/>
      <c r="L7" s="336"/>
      <c r="M7" s="336"/>
      <c r="N7" s="336"/>
    </row>
    <row r="8" spans="1:14" s="340" customFormat="1" ht="21">
      <c r="A8" s="338"/>
      <c r="B8" s="338"/>
      <c r="C8" s="338"/>
      <c r="D8" s="339" t="s">
        <v>154</v>
      </c>
      <c r="E8" s="338"/>
      <c r="F8" s="339" t="s">
        <v>241</v>
      </c>
      <c r="G8" s="339" t="s">
        <v>268</v>
      </c>
      <c r="H8" s="339" t="s">
        <v>242</v>
      </c>
      <c r="I8" s="338"/>
      <c r="J8" s="338"/>
      <c r="K8" s="338"/>
      <c r="L8" s="338"/>
      <c r="M8" s="338"/>
      <c r="N8" s="338"/>
    </row>
    <row r="9" spans="1:14" s="340" customFormat="1" ht="21">
      <c r="A9" s="338"/>
      <c r="B9" s="339" t="s">
        <v>155</v>
      </c>
      <c r="C9" s="339" t="s">
        <v>155</v>
      </c>
      <c r="D9" s="339" t="s">
        <v>243</v>
      </c>
      <c r="E9" s="339" t="s">
        <v>156</v>
      </c>
      <c r="F9" s="339" t="s">
        <v>244</v>
      </c>
      <c r="G9" s="339" t="s">
        <v>269</v>
      </c>
      <c r="H9" s="339" t="s">
        <v>245</v>
      </c>
      <c r="I9" s="339" t="s">
        <v>176</v>
      </c>
      <c r="J9" s="339" t="s">
        <v>157</v>
      </c>
      <c r="K9" s="338"/>
      <c r="L9" s="339" t="s">
        <v>264</v>
      </c>
      <c r="M9" s="339" t="s">
        <v>125</v>
      </c>
      <c r="N9" s="338"/>
    </row>
    <row r="10" spans="1:14" s="340" customFormat="1" ht="21">
      <c r="A10" s="339"/>
      <c r="B10" s="339" t="s">
        <v>245</v>
      </c>
      <c r="C10" s="339" t="s">
        <v>246</v>
      </c>
      <c r="D10" s="339" t="s">
        <v>247</v>
      </c>
      <c r="E10" s="339" t="s">
        <v>247</v>
      </c>
      <c r="F10" s="339" t="s">
        <v>247</v>
      </c>
      <c r="G10" s="339" t="s">
        <v>247</v>
      </c>
      <c r="H10" s="339" t="s">
        <v>247</v>
      </c>
      <c r="I10" s="339" t="s">
        <v>127</v>
      </c>
      <c r="J10" s="339" t="s">
        <v>248</v>
      </c>
      <c r="K10" s="339" t="s">
        <v>125</v>
      </c>
      <c r="L10" s="339" t="s">
        <v>249</v>
      </c>
      <c r="M10" s="339" t="s">
        <v>250</v>
      </c>
      <c r="N10" s="338"/>
    </row>
    <row r="11" spans="1:15" ht="21">
      <c r="A11" s="341" t="s">
        <v>261</v>
      </c>
      <c r="N11" s="342"/>
      <c r="O11" s="343"/>
    </row>
    <row r="12" spans="1:15" ht="21">
      <c r="A12" s="344" t="s">
        <v>350</v>
      </c>
      <c r="B12" s="187">
        <v>402946</v>
      </c>
      <c r="C12" s="187">
        <v>20259</v>
      </c>
      <c r="D12" s="187">
        <v>73</v>
      </c>
      <c r="E12" s="187">
        <v>-8954</v>
      </c>
      <c r="F12" s="187">
        <v>24610</v>
      </c>
      <c r="G12" s="187">
        <v>0</v>
      </c>
      <c r="H12" s="187">
        <v>2982</v>
      </c>
      <c r="I12" s="187">
        <v>-5836</v>
      </c>
      <c r="J12" s="187">
        <v>284389</v>
      </c>
      <c r="K12" s="187">
        <f>SUM(B12:J12)</f>
        <v>720469</v>
      </c>
      <c r="L12" s="187">
        <v>115660</v>
      </c>
      <c r="M12" s="187">
        <f>K12+L12</f>
        <v>836129</v>
      </c>
      <c r="N12" s="342"/>
      <c r="O12" s="343"/>
    </row>
    <row r="13" spans="1:15" ht="21">
      <c r="A13" s="344" t="s">
        <v>351</v>
      </c>
      <c r="B13" s="346">
        <v>0</v>
      </c>
      <c r="C13" s="346">
        <v>0</v>
      </c>
      <c r="D13" s="346">
        <v>0</v>
      </c>
      <c r="E13" s="346">
        <v>0</v>
      </c>
      <c r="F13" s="346">
        <v>0</v>
      </c>
      <c r="G13" s="346">
        <v>25348</v>
      </c>
      <c r="H13" s="346">
        <v>0</v>
      </c>
      <c r="I13" s="346">
        <v>0</v>
      </c>
      <c r="J13" s="346">
        <f>-287</f>
        <v>-287</v>
      </c>
      <c r="K13" s="366">
        <f>SUM(B13:J13)</f>
        <v>25061</v>
      </c>
      <c r="L13" s="346"/>
      <c r="M13" s="378">
        <f>K13+L13</f>
        <v>25061</v>
      </c>
      <c r="N13" s="342"/>
      <c r="O13" s="343"/>
    </row>
    <row r="14" spans="1:15" ht="21">
      <c r="A14" s="341" t="s">
        <v>355</v>
      </c>
      <c r="B14" s="345">
        <f aca="true" t="shared" si="0" ref="B14:M14">SUM(B12:B13)</f>
        <v>402946</v>
      </c>
      <c r="C14" s="345">
        <f t="shared" si="0"/>
        <v>20259</v>
      </c>
      <c r="D14" s="345">
        <f t="shared" si="0"/>
        <v>73</v>
      </c>
      <c r="E14" s="345">
        <f t="shared" si="0"/>
        <v>-8954</v>
      </c>
      <c r="F14" s="345">
        <f t="shared" si="0"/>
        <v>24610</v>
      </c>
      <c r="G14" s="345">
        <f t="shared" si="0"/>
        <v>25348</v>
      </c>
      <c r="H14" s="345">
        <f t="shared" si="0"/>
        <v>2982</v>
      </c>
      <c r="I14" s="345">
        <f t="shared" si="0"/>
        <v>-5836</v>
      </c>
      <c r="J14" s="345">
        <f t="shared" si="0"/>
        <v>284102</v>
      </c>
      <c r="K14" s="345">
        <f t="shared" si="0"/>
        <v>745530</v>
      </c>
      <c r="L14" s="345">
        <f t="shared" si="0"/>
        <v>115660</v>
      </c>
      <c r="M14" s="345">
        <f t="shared" si="0"/>
        <v>861190</v>
      </c>
      <c r="N14" s="342"/>
      <c r="O14" s="343"/>
    </row>
    <row r="15" spans="1:15" ht="21">
      <c r="A15" s="344"/>
      <c r="B15" s="345"/>
      <c r="C15" s="345"/>
      <c r="D15" s="345"/>
      <c r="E15" s="345"/>
      <c r="F15" s="345"/>
      <c r="G15" s="345"/>
      <c r="H15" s="345"/>
      <c r="I15" s="345"/>
      <c r="J15" s="345"/>
      <c r="K15" s="361"/>
      <c r="L15" s="345"/>
      <c r="M15" s="361"/>
      <c r="N15" s="342"/>
      <c r="O15" s="343"/>
    </row>
    <row r="16" spans="1:15" ht="21">
      <c r="A16" s="344" t="s">
        <v>255</v>
      </c>
      <c r="B16" s="347">
        <v>0</v>
      </c>
      <c r="C16" s="348">
        <v>0</v>
      </c>
      <c r="D16" s="348">
        <v>0</v>
      </c>
      <c r="E16" s="349">
        <v>123</v>
      </c>
      <c r="F16" s="348">
        <v>0</v>
      </c>
      <c r="G16" s="348">
        <v>0</v>
      </c>
      <c r="H16" s="348">
        <v>0</v>
      </c>
      <c r="I16" s="348">
        <v>0</v>
      </c>
      <c r="J16" s="348">
        <v>0</v>
      </c>
      <c r="K16" s="349">
        <f aca="true" t="shared" si="1" ref="K16:K21">SUM(B16:J16)</f>
        <v>123</v>
      </c>
      <c r="L16" s="348">
        <v>0</v>
      </c>
      <c r="M16" s="379">
        <f aca="true" t="shared" si="2" ref="M16:M21">L16+K16</f>
        <v>123</v>
      </c>
      <c r="N16" s="351"/>
      <c r="O16" s="343"/>
    </row>
    <row r="17" spans="1:15" ht="21">
      <c r="A17" s="344" t="s">
        <v>352</v>
      </c>
      <c r="B17" s="352">
        <v>0</v>
      </c>
      <c r="C17" s="353">
        <v>0</v>
      </c>
      <c r="D17" s="353">
        <v>0</v>
      </c>
      <c r="E17" s="354">
        <v>0</v>
      </c>
      <c r="F17" s="353">
        <v>0</v>
      </c>
      <c r="G17" s="353">
        <v>-8687</v>
      </c>
      <c r="H17" s="353">
        <v>0</v>
      </c>
      <c r="I17" s="353">
        <v>0</v>
      </c>
      <c r="J17" s="353">
        <v>0</v>
      </c>
      <c r="K17" s="354">
        <f t="shared" si="1"/>
        <v>-8687</v>
      </c>
      <c r="L17" s="353">
        <v>0</v>
      </c>
      <c r="M17" s="362">
        <f t="shared" si="2"/>
        <v>-8687</v>
      </c>
      <c r="N17" s="351"/>
      <c r="O17" s="343"/>
    </row>
    <row r="18" spans="1:15" ht="21">
      <c r="A18" s="344" t="s">
        <v>353</v>
      </c>
      <c r="B18" s="352">
        <v>0</v>
      </c>
      <c r="C18" s="353">
        <v>0</v>
      </c>
      <c r="D18" s="353">
        <v>0</v>
      </c>
      <c r="E18" s="354">
        <v>0</v>
      </c>
      <c r="F18" s="353">
        <v>-3141</v>
      </c>
      <c r="G18" s="353">
        <v>0</v>
      </c>
      <c r="H18" s="353">
        <v>0</v>
      </c>
      <c r="I18" s="353">
        <v>0</v>
      </c>
      <c r="J18" s="353">
        <v>0</v>
      </c>
      <c r="K18" s="354">
        <f t="shared" si="1"/>
        <v>-3141</v>
      </c>
      <c r="L18" s="353">
        <v>-552</v>
      </c>
      <c r="M18" s="362">
        <f t="shared" si="2"/>
        <v>-3693</v>
      </c>
      <c r="N18" s="351"/>
      <c r="O18" s="343"/>
    </row>
    <row r="19" spans="1:15" ht="21">
      <c r="A19" s="344" t="s">
        <v>309</v>
      </c>
      <c r="B19" s="352">
        <v>0</v>
      </c>
      <c r="C19" s="353">
        <v>0</v>
      </c>
      <c r="D19" s="353">
        <v>0</v>
      </c>
      <c r="E19" s="354">
        <v>0</v>
      </c>
      <c r="F19" s="353">
        <v>31882</v>
      </c>
      <c r="G19" s="353">
        <v>0</v>
      </c>
      <c r="H19" s="353">
        <v>0</v>
      </c>
      <c r="I19" s="353">
        <v>0</v>
      </c>
      <c r="J19" s="353">
        <v>0</v>
      </c>
      <c r="K19" s="354">
        <f t="shared" si="1"/>
        <v>31882</v>
      </c>
      <c r="L19" s="353">
        <v>2762</v>
      </c>
      <c r="M19" s="362">
        <f t="shared" si="2"/>
        <v>34644</v>
      </c>
      <c r="N19" s="351"/>
      <c r="O19" s="343"/>
    </row>
    <row r="20" spans="1:15" ht="21">
      <c r="A20" s="344" t="s">
        <v>35</v>
      </c>
      <c r="B20" s="352">
        <v>0</v>
      </c>
      <c r="C20" s="353">
        <v>0</v>
      </c>
      <c r="D20" s="353">
        <v>0</v>
      </c>
      <c r="E20" s="353">
        <v>0</v>
      </c>
      <c r="F20" s="353">
        <v>-180</v>
      </c>
      <c r="G20" s="353">
        <v>0</v>
      </c>
      <c r="H20" s="353">
        <v>0</v>
      </c>
      <c r="I20" s="353">
        <v>0</v>
      </c>
      <c r="J20" s="354">
        <f>-F20</f>
        <v>180</v>
      </c>
      <c r="K20" s="354">
        <f t="shared" si="1"/>
        <v>0</v>
      </c>
      <c r="L20" s="353">
        <v>0</v>
      </c>
      <c r="M20" s="362">
        <f t="shared" si="2"/>
        <v>0</v>
      </c>
      <c r="N20" s="351"/>
      <c r="O20" s="343"/>
    </row>
    <row r="21" spans="1:15" ht="21">
      <c r="A21" s="344" t="s">
        <v>42</v>
      </c>
      <c r="B21" s="380">
        <v>0</v>
      </c>
      <c r="C21" s="357">
        <v>0</v>
      </c>
      <c r="D21" s="357">
        <v>0</v>
      </c>
      <c r="E21" s="357">
        <v>0</v>
      </c>
      <c r="F21" s="346">
        <v>-373</v>
      </c>
      <c r="G21" s="357">
        <v>0</v>
      </c>
      <c r="H21" s="357">
        <v>0</v>
      </c>
      <c r="I21" s="357">
        <v>0</v>
      </c>
      <c r="J21" s="357">
        <v>373</v>
      </c>
      <c r="K21" s="366">
        <f t="shared" si="1"/>
        <v>0</v>
      </c>
      <c r="L21" s="357">
        <v>0</v>
      </c>
      <c r="M21" s="381">
        <f t="shared" si="2"/>
        <v>0</v>
      </c>
      <c r="N21" s="342"/>
      <c r="O21" s="343"/>
    </row>
    <row r="22" spans="1:15" ht="21">
      <c r="A22" s="344"/>
      <c r="B22" s="359"/>
      <c r="C22" s="360"/>
      <c r="D22" s="360"/>
      <c r="E22" s="361"/>
      <c r="F22" s="361"/>
      <c r="G22" s="361"/>
      <c r="H22" s="361"/>
      <c r="I22" s="361"/>
      <c r="J22" s="361"/>
      <c r="K22" s="361"/>
      <c r="L22" s="361"/>
      <c r="M22" s="362"/>
      <c r="N22" s="342"/>
      <c r="O22" s="343"/>
    </row>
    <row r="23" spans="1:15" ht="21">
      <c r="A23" s="344" t="s">
        <v>378</v>
      </c>
      <c r="B23" s="352">
        <f>SUM(B16:B21)</f>
        <v>0</v>
      </c>
      <c r="C23" s="353">
        <f>SUM(C16:C21)</f>
        <v>0</v>
      </c>
      <c r="D23" s="353">
        <f>SUM(D16:D21)</f>
        <v>0</v>
      </c>
      <c r="E23" s="354">
        <f>SUM(E16:E21)</f>
        <v>123</v>
      </c>
      <c r="F23" s="354">
        <f>SUM(F16:F21)</f>
        <v>28188</v>
      </c>
      <c r="G23" s="354">
        <f aca="true" t="shared" si="3" ref="G23:L23">SUM(G16:G21)</f>
        <v>-8687</v>
      </c>
      <c r="H23" s="353">
        <f t="shared" si="3"/>
        <v>0</v>
      </c>
      <c r="I23" s="353">
        <f t="shared" si="3"/>
        <v>0</v>
      </c>
      <c r="J23" s="354">
        <f t="shared" si="3"/>
        <v>553</v>
      </c>
      <c r="K23" s="354">
        <f t="shared" si="3"/>
        <v>20177</v>
      </c>
      <c r="L23" s="353">
        <f t="shared" si="3"/>
        <v>2210</v>
      </c>
      <c r="M23" s="364">
        <f>K23+L23</f>
        <v>22387</v>
      </c>
      <c r="N23" s="342"/>
      <c r="O23" s="343"/>
    </row>
    <row r="24" spans="1:15" ht="21">
      <c r="A24" s="344" t="s">
        <v>258</v>
      </c>
      <c r="B24" s="382">
        <v>0</v>
      </c>
      <c r="C24" s="358">
        <v>0</v>
      </c>
      <c r="D24" s="358">
        <v>0</v>
      </c>
      <c r="E24" s="358">
        <v>0</v>
      </c>
      <c r="F24" s="358">
        <v>0</v>
      </c>
      <c r="G24" s="358">
        <v>0</v>
      </c>
      <c r="H24" s="358">
        <v>0</v>
      </c>
      <c r="I24" s="358">
        <v>0</v>
      </c>
      <c r="J24" s="366">
        <v>15372</v>
      </c>
      <c r="K24" s="366">
        <f>SUM(B24:J24)</f>
        <v>15372</v>
      </c>
      <c r="L24" s="366">
        <v>17699</v>
      </c>
      <c r="M24" s="367">
        <f>K24+L24</f>
        <v>33071</v>
      </c>
      <c r="N24" s="342"/>
      <c r="O24" s="343"/>
    </row>
    <row r="25" spans="1:15" ht="21">
      <c r="A25" s="344"/>
      <c r="B25" s="345"/>
      <c r="C25" s="345"/>
      <c r="D25" s="345"/>
      <c r="E25" s="345"/>
      <c r="F25" s="345"/>
      <c r="G25" s="345"/>
      <c r="H25" s="345"/>
      <c r="I25" s="345"/>
      <c r="J25" s="345"/>
      <c r="K25" s="345"/>
      <c r="L25" s="345"/>
      <c r="M25" s="345"/>
      <c r="N25" s="342"/>
      <c r="O25" s="343"/>
    </row>
    <row r="26" spans="1:15" ht="21">
      <c r="A26" s="344" t="s">
        <v>262</v>
      </c>
      <c r="B26" s="374">
        <v>0</v>
      </c>
      <c r="C26" s="374">
        <v>0</v>
      </c>
      <c r="D26" s="374">
        <v>0</v>
      </c>
      <c r="E26" s="371">
        <f>E24+E23</f>
        <v>123</v>
      </c>
      <c r="F26" s="371">
        <f>F24+F23</f>
        <v>28188</v>
      </c>
      <c r="G26" s="371">
        <f>G24+G23</f>
        <v>-8687</v>
      </c>
      <c r="H26" s="374">
        <v>0</v>
      </c>
      <c r="I26" s="374">
        <v>0</v>
      </c>
      <c r="J26" s="371">
        <f>J24+J23</f>
        <v>15925</v>
      </c>
      <c r="K26" s="371">
        <f>K24+K23</f>
        <v>35549</v>
      </c>
      <c r="L26" s="371">
        <f>L24+L23</f>
        <v>19909</v>
      </c>
      <c r="M26" s="371">
        <f>M24+M23</f>
        <v>55458</v>
      </c>
      <c r="N26" s="342"/>
      <c r="O26" s="343"/>
    </row>
    <row r="27" spans="1:15" ht="21">
      <c r="A27" s="344" t="s">
        <v>254</v>
      </c>
      <c r="B27" s="345"/>
      <c r="C27" s="345"/>
      <c r="D27" s="345"/>
      <c r="E27" s="345"/>
      <c r="F27" s="345"/>
      <c r="G27" s="345"/>
      <c r="H27" s="345"/>
      <c r="I27" s="345"/>
      <c r="J27" s="345"/>
      <c r="K27" s="345"/>
      <c r="L27" s="345"/>
      <c r="M27" s="345"/>
      <c r="N27" s="342"/>
      <c r="O27" s="343"/>
    </row>
    <row r="28" spans="1:15" ht="21">
      <c r="A28" s="344" t="s">
        <v>281</v>
      </c>
      <c r="B28" s="371">
        <v>1795</v>
      </c>
      <c r="C28" s="371">
        <v>646</v>
      </c>
      <c r="D28" s="371">
        <v>0</v>
      </c>
      <c r="E28" s="371">
        <v>0</v>
      </c>
      <c r="F28" s="371">
        <v>0</v>
      </c>
      <c r="G28" s="371">
        <v>0</v>
      </c>
      <c r="H28" s="371">
        <v>0</v>
      </c>
      <c r="I28" s="371">
        <v>0</v>
      </c>
      <c r="J28" s="371">
        <v>0</v>
      </c>
      <c r="K28" s="369">
        <f aca="true" t="shared" si="4" ref="K28:K33">SUM(B28:J28)</f>
        <v>2441</v>
      </c>
      <c r="L28" s="371">
        <v>0</v>
      </c>
      <c r="M28" s="345">
        <f aca="true" t="shared" si="5" ref="M28:M34">K28+L28</f>
        <v>2441</v>
      </c>
      <c r="N28" s="335"/>
      <c r="O28" s="343"/>
    </row>
    <row r="29" spans="1:15" ht="21">
      <c r="A29" s="344" t="s">
        <v>273</v>
      </c>
      <c r="B29" s="373">
        <v>0</v>
      </c>
      <c r="C29" s="371">
        <v>0</v>
      </c>
      <c r="D29" s="371">
        <v>0</v>
      </c>
      <c r="E29" s="371">
        <v>0</v>
      </c>
      <c r="F29" s="371">
        <v>0</v>
      </c>
      <c r="G29" s="371">
        <v>0</v>
      </c>
      <c r="H29" s="371">
        <v>0</v>
      </c>
      <c r="I29" s="371">
        <v>0</v>
      </c>
      <c r="J29" s="371">
        <v>-31998</v>
      </c>
      <c r="K29" s="369">
        <f t="shared" si="4"/>
        <v>-31998</v>
      </c>
      <c r="L29" s="371">
        <v>0</v>
      </c>
      <c r="M29" s="345">
        <f t="shared" si="5"/>
        <v>-31998</v>
      </c>
      <c r="N29" s="342"/>
      <c r="O29" s="343"/>
    </row>
    <row r="30" spans="1:15" ht="21">
      <c r="A30" s="344" t="s">
        <v>274</v>
      </c>
      <c r="B30" s="383">
        <v>0</v>
      </c>
      <c r="C30" s="371">
        <v>0</v>
      </c>
      <c r="D30" s="371">
        <v>0</v>
      </c>
      <c r="E30" s="371">
        <v>0</v>
      </c>
      <c r="F30" s="371">
        <v>0</v>
      </c>
      <c r="G30" s="371">
        <v>0</v>
      </c>
      <c r="H30" s="371">
        <v>0</v>
      </c>
      <c r="I30" s="371">
        <v>0</v>
      </c>
      <c r="J30" s="371">
        <v>0</v>
      </c>
      <c r="K30" s="372">
        <f t="shared" si="4"/>
        <v>0</v>
      </c>
      <c r="L30" s="187">
        <v>-8472</v>
      </c>
      <c r="M30" s="187">
        <f t="shared" si="5"/>
        <v>-8472</v>
      </c>
      <c r="N30" s="342"/>
      <c r="O30" s="343"/>
    </row>
    <row r="31" spans="1:15" ht="21">
      <c r="A31" s="344" t="s">
        <v>308</v>
      </c>
      <c r="B31" s="383">
        <v>0</v>
      </c>
      <c r="C31" s="371">
        <v>0</v>
      </c>
      <c r="D31" s="371">
        <v>0</v>
      </c>
      <c r="E31" s="371">
        <v>0</v>
      </c>
      <c r="F31" s="371">
        <v>0</v>
      </c>
      <c r="G31" s="371">
        <v>0</v>
      </c>
      <c r="H31" s="371">
        <v>0</v>
      </c>
      <c r="I31" s="371">
        <v>0</v>
      </c>
      <c r="J31" s="371">
        <v>-392</v>
      </c>
      <c r="K31" s="372">
        <f t="shared" si="4"/>
        <v>-392</v>
      </c>
      <c r="L31" s="187">
        <v>-213</v>
      </c>
      <c r="M31" s="187">
        <f t="shared" si="5"/>
        <v>-605</v>
      </c>
      <c r="N31" s="342"/>
      <c r="O31" s="343"/>
    </row>
    <row r="32" spans="1:15" ht="21" hidden="1">
      <c r="A32" s="344" t="s">
        <v>41</v>
      </c>
      <c r="B32" s="383">
        <v>0</v>
      </c>
      <c r="C32" s="371">
        <v>0</v>
      </c>
      <c r="D32" s="371">
        <v>0</v>
      </c>
      <c r="E32" s="371">
        <v>0</v>
      </c>
      <c r="F32" s="371">
        <v>0</v>
      </c>
      <c r="G32" s="371">
        <v>0</v>
      </c>
      <c r="H32" s="371">
        <v>0</v>
      </c>
      <c r="I32" s="371">
        <v>0</v>
      </c>
      <c r="J32" s="371">
        <v>0</v>
      </c>
      <c r="K32" s="372">
        <f t="shared" si="4"/>
        <v>0</v>
      </c>
      <c r="L32" s="371">
        <v>0</v>
      </c>
      <c r="M32" s="371">
        <f t="shared" si="5"/>
        <v>0</v>
      </c>
      <c r="N32" s="342"/>
      <c r="O32" s="343"/>
    </row>
    <row r="33" spans="1:15" ht="21" hidden="1">
      <c r="A33" s="344" t="s">
        <v>91</v>
      </c>
      <c r="B33" s="383">
        <v>0</v>
      </c>
      <c r="C33" s="371">
        <v>0</v>
      </c>
      <c r="D33" s="371">
        <v>0</v>
      </c>
      <c r="E33" s="371">
        <v>0</v>
      </c>
      <c r="F33" s="371">
        <v>0</v>
      </c>
      <c r="G33" s="371">
        <v>0</v>
      </c>
      <c r="H33" s="371">
        <v>0</v>
      </c>
      <c r="I33" s="371">
        <v>0</v>
      </c>
      <c r="J33" s="371">
        <v>0</v>
      </c>
      <c r="K33" s="372">
        <f t="shared" si="4"/>
        <v>0</v>
      </c>
      <c r="L33" s="187">
        <v>0</v>
      </c>
      <c r="M33" s="187">
        <f t="shared" si="5"/>
        <v>0</v>
      </c>
      <c r="N33" s="342"/>
      <c r="O33" s="343"/>
    </row>
    <row r="34" spans="1:15" ht="21" hidden="1">
      <c r="A34" s="344" t="s">
        <v>309</v>
      </c>
      <c r="B34" s="371">
        <v>0</v>
      </c>
      <c r="C34" s="371">
        <v>0</v>
      </c>
      <c r="D34" s="371">
        <v>0</v>
      </c>
      <c r="E34" s="371">
        <v>0</v>
      </c>
      <c r="F34" s="371"/>
      <c r="G34" s="371">
        <v>0</v>
      </c>
      <c r="H34" s="371">
        <v>0</v>
      </c>
      <c r="I34" s="371">
        <v>0</v>
      </c>
      <c r="J34" s="371">
        <v>0</v>
      </c>
      <c r="K34" s="369">
        <v>0</v>
      </c>
      <c r="L34" s="371">
        <v>0</v>
      </c>
      <c r="M34" s="371">
        <f t="shared" si="5"/>
        <v>0</v>
      </c>
      <c r="N34" s="375"/>
      <c r="O34" s="343"/>
    </row>
    <row r="35" spans="1:15" ht="21.75" thickBot="1">
      <c r="A35" s="341" t="s">
        <v>311</v>
      </c>
      <c r="B35" s="376">
        <f>B30+B33+B29+B27+B26+B14+B28</f>
        <v>404741</v>
      </c>
      <c r="C35" s="376">
        <f>C30+C33+C29+C27+C26+C14+C28</f>
        <v>20905</v>
      </c>
      <c r="D35" s="376">
        <f>D30+D33+D29+D27+D26+D14+D28</f>
        <v>73</v>
      </c>
      <c r="E35" s="376">
        <f>E30+E33+E29+E27+E26+E14+E28</f>
        <v>-8831</v>
      </c>
      <c r="F35" s="376">
        <f>F30+F33+F29+F27+F26+F14+F28+F34</f>
        <v>52798</v>
      </c>
      <c r="G35" s="376">
        <f>G30+G33+G29+G27+G26+G14+G28</f>
        <v>16661</v>
      </c>
      <c r="H35" s="376">
        <f>H30+H33+H29+H27+H26+H14+H28</f>
        <v>2982</v>
      </c>
      <c r="I35" s="376">
        <f>I30+I33+I29+I27+I26+I14+I28</f>
        <v>-5836</v>
      </c>
      <c r="J35" s="376">
        <f>J30+J33+J29+J27+J26+J14+J28+J31</f>
        <v>267637</v>
      </c>
      <c r="K35" s="376">
        <f>K30+K33+K29+K27+K26+K14+K28+K31</f>
        <v>751130</v>
      </c>
      <c r="L35" s="376">
        <f>L30+L33+L29+L27+L26+L14+L28+L31</f>
        <v>126884</v>
      </c>
      <c r="M35" s="376">
        <f>M30+M33+M29+M27+M26+M14+M28+M31</f>
        <v>878014</v>
      </c>
      <c r="N35" s="375"/>
      <c r="O35" s="343"/>
    </row>
    <row r="36" spans="1:14" s="385" customFormat="1" ht="21.75" hidden="1" thickTop="1">
      <c r="A36" s="384"/>
      <c r="B36" s="384">
        <f>B35-'BS'!F31</f>
        <v>-8</v>
      </c>
      <c r="C36" s="384"/>
      <c r="D36" s="384"/>
      <c r="E36" s="384"/>
      <c r="F36" s="384"/>
      <c r="G36" s="384"/>
      <c r="H36" s="384"/>
      <c r="I36" s="384">
        <f>C35+D35+E35+F35+H35+I35-'BS'!F32+G35</f>
        <v>-3220</v>
      </c>
      <c r="J36" s="384">
        <f>J35-'BS'!F33</f>
        <v>-16450</v>
      </c>
      <c r="K36" s="384">
        <f>K35-'BS'!F35</f>
        <v>-19678</v>
      </c>
      <c r="L36" s="384">
        <f>L35-'BS'!F36</f>
        <v>13155</v>
      </c>
      <c r="M36" s="384">
        <f>M35-'BS'!F37</f>
        <v>-6523</v>
      </c>
      <c r="N36" s="384"/>
    </row>
    <row r="37" spans="1:14" s="385" customFormat="1" ht="21" hidden="1">
      <c r="A37" s="384"/>
      <c r="B37" s="384"/>
      <c r="C37" s="384"/>
      <c r="D37" s="384"/>
      <c r="E37" s="384"/>
      <c r="F37" s="384"/>
      <c r="G37" s="384"/>
      <c r="H37" s="384"/>
      <c r="I37" s="384"/>
      <c r="J37" s="384"/>
      <c r="K37" s="384">
        <f>'BS'!F35-Audited2010!K35</f>
        <v>19678</v>
      </c>
      <c r="L37" s="384"/>
      <c r="M37" s="384"/>
      <c r="N37" s="384"/>
    </row>
    <row r="38" spans="1:15" ht="21" hidden="1">
      <c r="A38" s="335"/>
      <c r="B38" s="342"/>
      <c r="C38" s="342"/>
      <c r="D38" s="342"/>
      <c r="E38" s="342"/>
      <c r="F38" s="342"/>
      <c r="G38" s="342"/>
      <c r="H38" s="342"/>
      <c r="I38" s="342"/>
      <c r="J38" s="342"/>
      <c r="K38" s="342"/>
      <c r="L38" s="342"/>
      <c r="M38" s="342"/>
      <c r="N38" s="342"/>
      <c r="O38" s="343"/>
    </row>
    <row r="39" spans="1:15" s="57" customFormat="1" ht="21" thickTop="1">
      <c r="A39" s="546" t="s">
        <v>291</v>
      </c>
      <c r="B39" s="546"/>
      <c r="C39" s="546"/>
      <c r="D39" s="546"/>
      <c r="E39" s="546"/>
      <c r="F39" s="546"/>
      <c r="G39" s="546"/>
      <c r="H39" s="546"/>
      <c r="I39" s="546"/>
      <c r="J39" s="546"/>
      <c r="K39" s="546"/>
      <c r="L39" s="546"/>
      <c r="M39" s="546"/>
      <c r="N39" s="317"/>
      <c r="O39" s="377"/>
    </row>
    <row r="40" spans="1:15" s="57" customFormat="1" ht="41.25" customHeight="1">
      <c r="A40" s="546"/>
      <c r="B40" s="546"/>
      <c r="C40" s="546"/>
      <c r="D40" s="546"/>
      <c r="E40" s="546"/>
      <c r="F40" s="546"/>
      <c r="G40" s="546"/>
      <c r="H40" s="546"/>
      <c r="I40" s="546"/>
      <c r="J40" s="546"/>
      <c r="K40" s="546"/>
      <c r="L40" s="546"/>
      <c r="M40" s="546"/>
      <c r="N40" s="317"/>
      <c r="O40" s="377"/>
    </row>
    <row r="41" spans="1:15" ht="21">
      <c r="A41" s="335"/>
      <c r="B41" s="342"/>
      <c r="C41" s="342"/>
      <c r="D41" s="342"/>
      <c r="E41" s="342"/>
      <c r="F41" s="342"/>
      <c r="G41" s="342"/>
      <c r="H41" s="342"/>
      <c r="I41" s="342"/>
      <c r="J41" s="342"/>
      <c r="K41" s="384"/>
      <c r="L41" s="384"/>
      <c r="M41" s="384"/>
      <c r="N41" s="342"/>
      <c r="O41" s="343"/>
    </row>
    <row r="42" spans="2:15" ht="13.5">
      <c r="B42" s="343"/>
      <c r="C42" s="343"/>
      <c r="D42" s="343"/>
      <c r="E42" s="343"/>
      <c r="F42" s="343"/>
      <c r="G42" s="343"/>
      <c r="H42" s="343"/>
      <c r="I42" s="343"/>
      <c r="J42" s="343"/>
      <c r="K42" s="343"/>
      <c r="L42" s="343"/>
      <c r="M42" s="343"/>
      <c r="N42" s="343"/>
      <c r="O42" s="343"/>
    </row>
    <row r="43" spans="2:15" ht="13.5">
      <c r="B43" s="343"/>
      <c r="C43" s="343"/>
      <c r="D43" s="343"/>
      <c r="E43" s="343"/>
      <c r="F43" s="343"/>
      <c r="G43" s="343"/>
      <c r="H43" s="343"/>
      <c r="I43" s="343"/>
      <c r="J43" s="343"/>
      <c r="K43" s="343"/>
      <c r="L43" s="343"/>
      <c r="M43" s="343"/>
      <c r="N43" s="343"/>
      <c r="O43" s="343"/>
    </row>
    <row r="44" spans="2:15" ht="13.5">
      <c r="B44" s="343"/>
      <c r="C44" s="343"/>
      <c r="D44" s="343"/>
      <c r="E44" s="343"/>
      <c r="F44" s="343"/>
      <c r="G44" s="343"/>
      <c r="H44" s="343"/>
      <c r="I44" s="343"/>
      <c r="J44" s="343"/>
      <c r="K44" s="343"/>
      <c r="L44" s="343"/>
      <c r="M44" s="343"/>
      <c r="N44" s="343"/>
      <c r="O44" s="343"/>
    </row>
    <row r="45" spans="2:15" ht="13.5">
      <c r="B45" s="343"/>
      <c r="C45" s="343"/>
      <c r="D45" s="343"/>
      <c r="E45" s="343"/>
      <c r="F45" s="343"/>
      <c r="G45" s="343"/>
      <c r="H45" s="343"/>
      <c r="I45" s="343"/>
      <c r="J45" s="343"/>
      <c r="K45" s="343"/>
      <c r="L45" s="343"/>
      <c r="M45" s="343"/>
      <c r="N45" s="343"/>
      <c r="O45" s="343"/>
    </row>
    <row r="46" spans="2:15" ht="13.5">
      <c r="B46" s="343"/>
      <c r="C46" s="343"/>
      <c r="D46" s="343"/>
      <c r="E46" s="343"/>
      <c r="F46" s="343"/>
      <c r="G46" s="343"/>
      <c r="H46" s="343"/>
      <c r="I46" s="343"/>
      <c r="J46" s="343"/>
      <c r="K46" s="343"/>
      <c r="L46" s="343"/>
      <c r="M46" s="343"/>
      <c r="N46" s="343"/>
      <c r="O46" s="343"/>
    </row>
  </sheetData>
  <sheetProtection/>
  <mergeCells count="5">
    <mergeCell ref="A1:N1"/>
    <mergeCell ref="A39:M40"/>
    <mergeCell ref="A2:N2"/>
    <mergeCell ref="B5:K5"/>
    <mergeCell ref="B6:I6"/>
  </mergeCells>
  <printOptions horizontalCentered="1"/>
  <pageMargins left="0.7480314960629921" right="0.2362204724409449" top="0.5118110236220472" bottom="0.5118110236220472" header="0.5118110236220472" footer="0.5118110236220472"/>
  <pageSetup fitToHeight="1" fitToWidth="1" horizontalDpi="300" verticalDpi="300" orientation="landscape" paperSize="9" scale="53" r:id="rId2"/>
  <drawing r:id="rId1"/>
</worksheet>
</file>

<file path=xl/worksheets/sheet8.xml><?xml version="1.0" encoding="utf-8"?>
<worksheet xmlns="http://schemas.openxmlformats.org/spreadsheetml/2006/main" xmlns:r="http://schemas.openxmlformats.org/officeDocument/2006/relationships">
  <sheetPr>
    <tabColor indexed="20"/>
  </sheetPr>
  <dimension ref="A1:M68"/>
  <sheetViews>
    <sheetView zoomScale="65" zoomScaleNormal="65" zoomScalePageLayoutView="0" workbookViewId="0" topLeftCell="A29">
      <selection activeCell="C68" sqref="C68"/>
    </sheetView>
  </sheetViews>
  <sheetFormatPr defaultColWidth="9.140625" defaultRowHeight="13.5"/>
  <cols>
    <col min="1" max="1" width="9.140625" style="1" customWidth="1"/>
    <col min="2" max="2" width="76.140625" style="1" customWidth="1"/>
    <col min="3" max="3" width="25.140625" style="1" customWidth="1"/>
    <col min="4" max="4" width="5.57421875" style="1" customWidth="1"/>
    <col min="5" max="5" width="24.28125" style="1" customWidth="1"/>
    <col min="6" max="16384" width="9.140625" style="1" customWidth="1"/>
  </cols>
  <sheetData>
    <row r="1" spans="1:13" ht="15.75">
      <c r="A1" s="549"/>
      <c r="B1" s="549"/>
      <c r="C1" s="549"/>
      <c r="D1" s="549"/>
      <c r="E1" s="549"/>
      <c r="F1" s="549"/>
      <c r="G1" s="549"/>
      <c r="H1" s="549"/>
      <c r="I1" s="549"/>
      <c r="J1" s="549"/>
      <c r="K1" s="549"/>
      <c r="L1" s="549"/>
      <c r="M1" s="549"/>
    </row>
    <row r="2" spans="1:13" ht="15.75">
      <c r="A2" s="59"/>
      <c r="B2" s="60" t="s">
        <v>107</v>
      </c>
      <c r="C2" s="59"/>
      <c r="D2" s="59"/>
      <c r="E2" s="59"/>
      <c r="F2" s="59"/>
      <c r="G2" s="59"/>
      <c r="H2" s="59"/>
      <c r="I2" s="59"/>
      <c r="J2" s="59"/>
      <c r="K2" s="59"/>
      <c r="L2" s="59"/>
      <c r="M2" s="59"/>
    </row>
    <row r="3" spans="1:13" ht="15.75">
      <c r="A3" s="59"/>
      <c r="B3" s="60"/>
      <c r="C3" s="59"/>
      <c r="D3" s="59"/>
      <c r="E3" s="59"/>
      <c r="F3" s="59"/>
      <c r="G3" s="59"/>
      <c r="H3" s="59"/>
      <c r="I3" s="59"/>
      <c r="J3" s="59"/>
      <c r="K3" s="59"/>
      <c r="L3" s="59"/>
      <c r="M3" s="59"/>
    </row>
    <row r="4" spans="1:12" ht="20.25">
      <c r="A4" s="550" t="s">
        <v>400</v>
      </c>
      <c r="B4" s="550"/>
      <c r="C4" s="550"/>
      <c r="D4" s="550"/>
      <c r="E4" s="550"/>
      <c r="F4" s="550"/>
      <c r="G4" s="550"/>
      <c r="H4" s="105"/>
      <c r="I4" s="105"/>
      <c r="J4" s="105"/>
      <c r="K4" s="105"/>
      <c r="L4" s="105"/>
    </row>
    <row r="5" spans="1:12" ht="20.25">
      <c r="A5" s="62"/>
      <c r="B5" s="559" t="s">
        <v>399</v>
      </c>
      <c r="C5" s="559"/>
      <c r="D5" s="559"/>
      <c r="E5" s="559"/>
      <c r="F5" s="62"/>
      <c r="G5" s="62"/>
      <c r="H5" s="62"/>
      <c r="I5" s="62"/>
      <c r="J5" s="62"/>
      <c r="K5" s="62"/>
      <c r="L5" s="62"/>
    </row>
    <row r="6" spans="1:12" ht="20.25">
      <c r="A6" s="62"/>
      <c r="B6" s="62"/>
      <c r="C6" s="62"/>
      <c r="D6" s="62"/>
      <c r="E6" s="62"/>
      <c r="F6" s="62"/>
      <c r="G6" s="62"/>
      <c r="H6" s="62"/>
      <c r="I6" s="62"/>
      <c r="J6" s="62"/>
      <c r="K6" s="62"/>
      <c r="L6" s="62"/>
    </row>
    <row r="7" spans="2:12" ht="20.25">
      <c r="B7" s="82" t="s">
        <v>184</v>
      </c>
      <c r="C7" s="62"/>
      <c r="D7" s="62"/>
      <c r="E7" s="62"/>
      <c r="F7" s="62"/>
      <c r="G7" s="62"/>
      <c r="H7" s="62"/>
      <c r="I7" s="62"/>
      <c r="J7" s="62"/>
      <c r="K7" s="62"/>
      <c r="L7" s="62"/>
    </row>
    <row r="8" spans="1:12" ht="20.25">
      <c r="A8" s="62"/>
      <c r="B8" s="62"/>
      <c r="C8" s="551" t="s">
        <v>413</v>
      </c>
      <c r="D8" s="551"/>
      <c r="E8" s="551"/>
      <c r="F8" s="62"/>
      <c r="G8" s="62"/>
      <c r="H8" s="62"/>
      <c r="I8" s="62"/>
      <c r="J8" s="62"/>
      <c r="K8" s="62"/>
      <c r="L8" s="62"/>
    </row>
    <row r="9" spans="1:12" ht="20.25">
      <c r="A9" s="62"/>
      <c r="B9" s="62"/>
      <c r="C9" s="314">
        <f>PL!D19</f>
        <v>2011</v>
      </c>
      <c r="D9" s="315"/>
      <c r="E9" s="314">
        <f>PL!E19</f>
        <v>2010</v>
      </c>
      <c r="F9" s="62"/>
      <c r="G9" s="62"/>
      <c r="H9" s="62"/>
      <c r="I9" s="62"/>
      <c r="J9" s="62"/>
      <c r="K9" s="62"/>
      <c r="L9" s="62"/>
    </row>
    <row r="10" spans="1:12" ht="20.25">
      <c r="A10" s="62"/>
      <c r="B10" s="63" t="s">
        <v>316</v>
      </c>
      <c r="C10" s="314"/>
      <c r="D10" s="315"/>
      <c r="E10" s="314"/>
      <c r="F10" s="62"/>
      <c r="G10" s="62"/>
      <c r="H10" s="62"/>
      <c r="I10" s="62"/>
      <c r="J10" s="62"/>
      <c r="K10" s="62"/>
      <c r="L10" s="62"/>
    </row>
    <row r="11" spans="1:12" ht="20.25">
      <c r="A11" s="62"/>
      <c r="B11" s="62" t="s">
        <v>317</v>
      </c>
      <c r="C11" s="400">
        <f>-2955+37871</f>
        <v>34916</v>
      </c>
      <c r="D11" s="401"/>
      <c r="E11" s="400">
        <v>16764</v>
      </c>
      <c r="F11" s="62"/>
      <c r="G11" s="62"/>
      <c r="H11" s="62"/>
      <c r="I11" s="62"/>
      <c r="J11" s="62"/>
      <c r="K11" s="62"/>
      <c r="L11" s="62"/>
    </row>
    <row r="12" spans="1:12" ht="20.25" hidden="1">
      <c r="A12" s="62"/>
      <c r="B12" s="402" t="s">
        <v>318</v>
      </c>
      <c r="C12" s="400"/>
      <c r="D12" s="401"/>
      <c r="E12" s="400"/>
      <c r="F12" s="62"/>
      <c r="G12" s="62"/>
      <c r="H12" s="62"/>
      <c r="I12" s="62"/>
      <c r="J12" s="62"/>
      <c r="K12" s="62"/>
      <c r="L12" s="62"/>
    </row>
    <row r="13" spans="1:12" ht="20.25" hidden="1">
      <c r="A13" s="62"/>
      <c r="B13" s="62" t="s">
        <v>319</v>
      </c>
      <c r="C13" s="400"/>
      <c r="D13" s="401"/>
      <c r="E13" s="400">
        <v>0</v>
      </c>
      <c r="F13" s="62"/>
      <c r="G13" s="62"/>
      <c r="H13" s="62"/>
      <c r="I13" s="62"/>
      <c r="J13" s="62"/>
      <c r="K13" s="62"/>
      <c r="L13" s="62"/>
    </row>
    <row r="14" spans="1:12" ht="20.25">
      <c r="A14" s="62"/>
      <c r="B14" s="62" t="s">
        <v>320</v>
      </c>
      <c r="C14" s="400">
        <v>219</v>
      </c>
      <c r="D14" s="401"/>
      <c r="E14" s="400">
        <v>1159</v>
      </c>
      <c r="F14" s="62"/>
      <c r="G14" s="62"/>
      <c r="H14" s="62"/>
      <c r="I14" s="62"/>
      <c r="J14" s="62"/>
      <c r="K14" s="62"/>
      <c r="L14" s="62"/>
    </row>
    <row r="15" spans="1:12" ht="20.25" hidden="1">
      <c r="A15" s="62"/>
      <c r="B15" s="62" t="s">
        <v>321</v>
      </c>
      <c r="C15" s="400"/>
      <c r="D15" s="401"/>
      <c r="E15" s="400">
        <v>0</v>
      </c>
      <c r="F15" s="62"/>
      <c r="G15" s="62"/>
      <c r="H15" s="62"/>
      <c r="I15" s="62"/>
      <c r="J15" s="62"/>
      <c r="K15" s="62"/>
      <c r="L15" s="62"/>
    </row>
    <row r="16" spans="1:12" ht="20.25">
      <c r="A16" s="62"/>
      <c r="B16" s="62" t="s">
        <v>322</v>
      </c>
      <c r="C16" s="400">
        <v>19837</v>
      </c>
      <c r="D16" s="401"/>
      <c r="E16" s="400">
        <v>19815</v>
      </c>
      <c r="F16" s="62"/>
      <c r="G16" s="62"/>
      <c r="H16" s="62"/>
      <c r="I16" s="62"/>
      <c r="J16" s="62"/>
      <c r="K16" s="62"/>
      <c r="L16" s="62"/>
    </row>
    <row r="17" spans="1:12" ht="20.25">
      <c r="A17" s="62"/>
      <c r="B17" s="62" t="s">
        <v>348</v>
      </c>
      <c r="C17" s="400">
        <v>0</v>
      </c>
      <c r="D17" s="401"/>
      <c r="E17" s="400">
        <v>1585</v>
      </c>
      <c r="F17" s="62"/>
      <c r="G17" s="62"/>
      <c r="H17" s="62"/>
      <c r="I17" s="62"/>
      <c r="J17" s="62"/>
      <c r="K17" s="62"/>
      <c r="L17" s="62"/>
    </row>
    <row r="18" spans="1:12" ht="20.25" hidden="1">
      <c r="A18" s="62"/>
      <c r="B18" s="62" t="s">
        <v>324</v>
      </c>
      <c r="C18" s="400"/>
      <c r="D18" s="401"/>
      <c r="E18" s="400">
        <v>0</v>
      </c>
      <c r="F18" s="62"/>
      <c r="G18" s="62"/>
      <c r="H18" s="62"/>
      <c r="I18" s="62"/>
      <c r="J18" s="62"/>
      <c r="K18" s="62"/>
      <c r="L18" s="62"/>
    </row>
    <row r="19" spans="1:12" ht="20.25">
      <c r="A19" s="62"/>
      <c r="B19" s="62" t="s">
        <v>323</v>
      </c>
      <c r="C19" s="400">
        <v>-1153</v>
      </c>
      <c r="D19" s="401"/>
      <c r="E19" s="400">
        <v>-1151</v>
      </c>
      <c r="F19" s="62"/>
      <c r="G19" s="62"/>
      <c r="H19" s="62"/>
      <c r="J19" s="62"/>
      <c r="K19" s="62"/>
      <c r="L19" s="62"/>
    </row>
    <row r="20" spans="1:12" ht="20.25" hidden="1">
      <c r="A20" s="62"/>
      <c r="B20" s="62" t="s">
        <v>325</v>
      </c>
      <c r="C20" s="401"/>
      <c r="D20" s="401"/>
      <c r="E20" s="401">
        <v>0</v>
      </c>
      <c r="F20" s="62"/>
      <c r="G20" s="62"/>
      <c r="H20" s="62"/>
      <c r="I20" s="62"/>
      <c r="J20" s="62"/>
      <c r="K20" s="62"/>
      <c r="L20" s="62"/>
    </row>
    <row r="21" spans="1:12" ht="20.25" hidden="1">
      <c r="A21" s="62"/>
      <c r="B21" s="62" t="s">
        <v>326</v>
      </c>
      <c r="C21" s="401"/>
      <c r="D21" s="401"/>
      <c r="E21" s="401">
        <v>0</v>
      </c>
      <c r="F21" s="62"/>
      <c r="G21" s="62"/>
      <c r="H21" s="62"/>
      <c r="I21" s="62"/>
      <c r="J21" s="62"/>
      <c r="K21" s="62"/>
      <c r="L21" s="62"/>
    </row>
    <row r="22" spans="1:12" ht="20.25">
      <c r="A22" s="62"/>
      <c r="B22" s="62" t="s">
        <v>9</v>
      </c>
      <c r="C22" s="401">
        <v>-2250</v>
      </c>
      <c r="D22" s="401"/>
      <c r="E22" s="401">
        <v>-1944</v>
      </c>
      <c r="F22" s="62"/>
      <c r="G22" s="62"/>
      <c r="H22" s="62"/>
      <c r="I22" s="62"/>
      <c r="J22" s="62"/>
      <c r="K22" s="62"/>
      <c r="L22" s="62"/>
    </row>
    <row r="23" spans="1:12" ht="20.25">
      <c r="A23" s="62"/>
      <c r="B23" s="62" t="s">
        <v>8</v>
      </c>
      <c r="C23" s="404">
        <v>20615</v>
      </c>
      <c r="D23" s="401"/>
      <c r="E23" s="404">
        <v>17565</v>
      </c>
      <c r="F23" s="62"/>
      <c r="G23" s="62"/>
      <c r="H23" s="62"/>
      <c r="I23" s="62"/>
      <c r="J23" s="62"/>
      <c r="K23" s="62"/>
      <c r="L23" s="62"/>
    </row>
    <row r="24" spans="1:12" ht="20.25" hidden="1">
      <c r="A24" s="62"/>
      <c r="B24" s="62" t="s">
        <v>327</v>
      </c>
      <c r="C24" s="404"/>
      <c r="D24" s="401"/>
      <c r="E24" s="404">
        <v>0</v>
      </c>
      <c r="F24" s="62"/>
      <c r="G24" s="62"/>
      <c r="H24" s="62"/>
      <c r="I24" s="62"/>
      <c r="J24" s="62"/>
      <c r="K24" s="62"/>
      <c r="L24" s="62"/>
    </row>
    <row r="25" spans="1:12" ht="20.25">
      <c r="A25" s="62"/>
      <c r="B25" s="402" t="s">
        <v>328</v>
      </c>
      <c r="C25" s="401">
        <f>SUM(C11:C24)</f>
        <v>72184</v>
      </c>
      <c r="D25" s="401"/>
      <c r="E25" s="401">
        <f>SUM(E11:E24)</f>
        <v>53793</v>
      </c>
      <c r="F25" s="62"/>
      <c r="G25" s="62"/>
      <c r="H25" s="62"/>
      <c r="I25" s="62"/>
      <c r="J25" s="62"/>
      <c r="K25" s="62"/>
      <c r="L25" s="62"/>
    </row>
    <row r="26" spans="1:12" ht="20.25">
      <c r="A26" s="62"/>
      <c r="B26" s="62" t="s">
        <v>329</v>
      </c>
      <c r="C26" s="401">
        <v>-47570</v>
      </c>
      <c r="D26" s="401"/>
      <c r="E26" s="401">
        <v>44108</v>
      </c>
      <c r="F26" s="62"/>
      <c r="G26" s="62"/>
      <c r="H26" s="62"/>
      <c r="I26" s="62"/>
      <c r="J26" s="62"/>
      <c r="K26" s="62"/>
      <c r="L26" s="62"/>
    </row>
    <row r="27" spans="1:12" ht="20.25">
      <c r="A27" s="62"/>
      <c r="B27" s="62" t="s">
        <v>330</v>
      </c>
      <c r="C27" s="401">
        <v>17639</v>
      </c>
      <c r="D27" s="401"/>
      <c r="E27" s="401">
        <v>-18228</v>
      </c>
      <c r="F27" s="62"/>
      <c r="G27" s="62"/>
      <c r="H27" s="62"/>
      <c r="I27" s="62"/>
      <c r="J27" s="62"/>
      <c r="K27" s="62"/>
      <c r="L27" s="62"/>
    </row>
    <row r="28" spans="1:12" ht="20.25">
      <c r="A28" s="62"/>
      <c r="B28" s="62" t="s">
        <v>331</v>
      </c>
      <c r="C28" s="404">
        <f>2955+46305</f>
        <v>49260</v>
      </c>
      <c r="D28" s="401"/>
      <c r="E28" s="404">
        <v>13574</v>
      </c>
      <c r="F28" s="62"/>
      <c r="G28" s="62"/>
      <c r="H28" s="62"/>
      <c r="I28" s="62"/>
      <c r="J28" s="62"/>
      <c r="K28" s="62"/>
      <c r="L28" s="62"/>
    </row>
    <row r="29" spans="1:12" ht="20.25">
      <c r="A29" s="62"/>
      <c r="B29" s="402" t="s">
        <v>332</v>
      </c>
      <c r="C29" s="401">
        <f>SUM(C25:C28)</f>
        <v>91513</v>
      </c>
      <c r="D29" s="401"/>
      <c r="E29" s="401">
        <f>SUM(E25:E28)</f>
        <v>93247</v>
      </c>
      <c r="F29" s="62"/>
      <c r="G29" s="62"/>
      <c r="H29" s="62"/>
      <c r="I29" s="62"/>
      <c r="J29" s="62"/>
      <c r="K29" s="62"/>
      <c r="L29" s="62"/>
    </row>
    <row r="30" spans="1:12" ht="20.25">
      <c r="A30" s="62"/>
      <c r="B30" s="62" t="s">
        <v>333</v>
      </c>
      <c r="C30" s="401">
        <v>-20615</v>
      </c>
      <c r="D30" s="401"/>
      <c r="E30" s="401">
        <v>-17565</v>
      </c>
      <c r="F30" s="62"/>
      <c r="G30" s="62"/>
      <c r="H30" s="62"/>
      <c r="I30" s="62"/>
      <c r="J30" s="62"/>
      <c r="K30" s="62"/>
      <c r="L30" s="62"/>
    </row>
    <row r="31" spans="1:12" ht="20.25">
      <c r="A31" s="62"/>
      <c r="B31" s="62" t="s">
        <v>9</v>
      </c>
      <c r="C31" s="401">
        <v>2250</v>
      </c>
      <c r="D31" s="401"/>
      <c r="E31" s="401">
        <v>1944</v>
      </c>
      <c r="F31" s="62"/>
      <c r="G31" s="62"/>
      <c r="H31" s="62"/>
      <c r="I31" s="62"/>
      <c r="J31" s="62"/>
      <c r="K31" s="62"/>
      <c r="L31" s="62"/>
    </row>
    <row r="32" spans="1:12" ht="20.25">
      <c r="A32" s="62"/>
      <c r="B32" s="62" t="s">
        <v>334</v>
      </c>
      <c r="C32" s="403">
        <v>-20172</v>
      </c>
      <c r="D32" s="401"/>
      <c r="E32" s="403">
        <v>-5161</v>
      </c>
      <c r="F32" s="62"/>
      <c r="G32" s="62"/>
      <c r="H32" s="62"/>
      <c r="I32" s="62"/>
      <c r="J32" s="62"/>
      <c r="K32" s="62"/>
      <c r="L32" s="62"/>
    </row>
    <row r="33" spans="1:12" ht="6.75" customHeight="1">
      <c r="A33" s="62"/>
      <c r="B33" s="62"/>
      <c r="C33" s="404"/>
      <c r="D33" s="401"/>
      <c r="E33" s="404"/>
      <c r="F33" s="62"/>
      <c r="G33" s="62"/>
      <c r="H33" s="62"/>
      <c r="I33" s="62"/>
      <c r="J33" s="62"/>
      <c r="K33" s="62"/>
      <c r="L33" s="62"/>
    </row>
    <row r="34" spans="1:12" ht="20.25">
      <c r="A34" s="62"/>
      <c r="B34" s="104" t="s">
        <v>194</v>
      </c>
      <c r="C34" s="405">
        <f>SUM(C29:C32)</f>
        <v>52976</v>
      </c>
      <c r="D34" s="401"/>
      <c r="E34" s="405">
        <f>SUM(E29:E32)</f>
        <v>72465</v>
      </c>
      <c r="F34" s="67"/>
      <c r="G34" s="62"/>
      <c r="H34" s="62"/>
      <c r="I34" s="62"/>
      <c r="J34" s="62"/>
      <c r="K34" s="62"/>
      <c r="L34" s="62"/>
    </row>
    <row r="35" spans="1:12" ht="12.75" customHeight="1">
      <c r="A35" s="62"/>
      <c r="B35" s="104"/>
      <c r="C35" s="401"/>
      <c r="D35" s="401"/>
      <c r="E35" s="403"/>
      <c r="F35" s="67"/>
      <c r="G35" s="62"/>
      <c r="H35" s="62"/>
      <c r="I35" s="62"/>
      <c r="J35" s="62"/>
      <c r="K35" s="62"/>
      <c r="L35" s="62"/>
    </row>
    <row r="36" spans="1:12" ht="20.25">
      <c r="A36" s="62"/>
      <c r="B36" s="63" t="s">
        <v>335</v>
      </c>
      <c r="C36" s="401"/>
      <c r="D36" s="401"/>
      <c r="E36" s="403"/>
      <c r="F36" s="67"/>
      <c r="G36" s="62"/>
      <c r="H36" s="62"/>
      <c r="I36" s="62"/>
      <c r="J36" s="62"/>
      <c r="K36" s="62"/>
      <c r="L36" s="62"/>
    </row>
    <row r="37" spans="1:12" ht="20.25">
      <c r="A37" s="62"/>
      <c r="B37" s="62" t="s">
        <v>339</v>
      </c>
      <c r="C37" s="401">
        <v>-19698</v>
      </c>
      <c r="D37" s="401"/>
      <c r="E37" s="403">
        <v>-35054</v>
      </c>
      <c r="F37" s="67"/>
      <c r="G37" s="62"/>
      <c r="H37" s="62"/>
      <c r="I37" s="62"/>
      <c r="J37" s="62"/>
      <c r="K37" s="62"/>
      <c r="L37" s="62"/>
    </row>
    <row r="38" spans="1:12" ht="20.25">
      <c r="A38" s="62"/>
      <c r="B38" s="62" t="s">
        <v>6</v>
      </c>
      <c r="C38" s="401">
        <v>-7056</v>
      </c>
      <c r="D38" s="401"/>
      <c r="E38" s="403">
        <v>-605</v>
      </c>
      <c r="F38" s="67"/>
      <c r="G38" s="62"/>
      <c r="H38" s="62"/>
      <c r="I38" s="62"/>
      <c r="J38" s="62"/>
      <c r="K38" s="62"/>
      <c r="L38" s="62"/>
    </row>
    <row r="39" spans="1:12" ht="20.25">
      <c r="A39" s="62"/>
      <c r="B39" s="62" t="s">
        <v>336</v>
      </c>
      <c r="C39" s="401">
        <v>0</v>
      </c>
      <c r="D39" s="401"/>
      <c r="E39" s="403">
        <v>28964</v>
      </c>
      <c r="F39" s="67"/>
      <c r="G39" s="62"/>
      <c r="H39" s="62"/>
      <c r="I39" s="62"/>
      <c r="J39" s="62"/>
      <c r="K39" s="62"/>
      <c r="L39" s="62"/>
    </row>
    <row r="40" spans="1:12" ht="20.25">
      <c r="A40" s="62"/>
      <c r="B40" s="62" t="s">
        <v>347</v>
      </c>
      <c r="C40" s="401">
        <v>0</v>
      </c>
      <c r="D40" s="401"/>
      <c r="E40" s="403">
        <v>10128</v>
      </c>
      <c r="F40" s="67"/>
      <c r="G40" s="62"/>
      <c r="H40" s="62"/>
      <c r="I40" s="62"/>
      <c r="J40" s="62"/>
      <c r="K40" s="62"/>
      <c r="L40" s="62"/>
    </row>
    <row r="41" spans="1:12" ht="20.25" hidden="1">
      <c r="A41" s="62"/>
      <c r="B41" s="62" t="s">
        <v>337</v>
      </c>
      <c r="C41" s="401"/>
      <c r="D41" s="401"/>
      <c r="E41" s="403">
        <v>0</v>
      </c>
      <c r="F41" s="67"/>
      <c r="G41" s="62"/>
      <c r="H41" s="62"/>
      <c r="I41" s="62"/>
      <c r="J41" s="62"/>
      <c r="K41" s="62"/>
      <c r="L41" s="62"/>
    </row>
    <row r="42" spans="1:12" ht="20.25" hidden="1">
      <c r="A42" s="62"/>
      <c r="B42" s="62" t="s">
        <v>338</v>
      </c>
      <c r="C42" s="401"/>
      <c r="D42" s="401"/>
      <c r="E42" s="403">
        <v>0</v>
      </c>
      <c r="F42" s="67"/>
      <c r="G42" s="62"/>
      <c r="H42" s="62"/>
      <c r="I42" s="62"/>
      <c r="J42" s="62"/>
      <c r="K42" s="62"/>
      <c r="L42" s="62"/>
    </row>
    <row r="43" spans="1:12" ht="20.25" hidden="1">
      <c r="A43" s="62"/>
      <c r="B43" s="62" t="s">
        <v>346</v>
      </c>
      <c r="C43" s="401"/>
      <c r="D43" s="401"/>
      <c r="E43" s="403">
        <v>0</v>
      </c>
      <c r="F43" s="67"/>
      <c r="G43" s="62"/>
      <c r="H43" s="62"/>
      <c r="I43" s="62"/>
      <c r="J43" s="62"/>
      <c r="K43" s="62"/>
      <c r="L43" s="62"/>
    </row>
    <row r="44" spans="1:12" ht="20.25">
      <c r="A44" s="62"/>
      <c r="B44" s="62" t="s">
        <v>418</v>
      </c>
      <c r="C44" s="401">
        <v>0</v>
      </c>
      <c r="D44" s="401"/>
      <c r="E44" s="403">
        <v>-3273</v>
      </c>
      <c r="F44" s="67"/>
      <c r="G44" s="62"/>
      <c r="H44" s="62"/>
      <c r="I44" s="62"/>
      <c r="J44" s="62"/>
      <c r="K44" s="62"/>
      <c r="L44" s="62"/>
    </row>
    <row r="45" spans="1:12" ht="6.75" customHeight="1">
      <c r="A45" s="62"/>
      <c r="B45" s="62"/>
      <c r="C45" s="404"/>
      <c r="D45" s="401"/>
      <c r="E45" s="404"/>
      <c r="F45" s="67"/>
      <c r="G45" s="62"/>
      <c r="H45" s="62"/>
      <c r="I45" s="62"/>
      <c r="J45" s="62"/>
      <c r="K45" s="62"/>
      <c r="L45" s="62"/>
    </row>
    <row r="46" spans="1:12" ht="20.25">
      <c r="A46" s="62"/>
      <c r="B46" s="62" t="s">
        <v>421</v>
      </c>
      <c r="C46" s="405">
        <f>SUM(C37:C45)</f>
        <v>-26754</v>
      </c>
      <c r="D46" s="401"/>
      <c r="E46" s="405">
        <f>SUM(E39:E45)</f>
        <v>35819</v>
      </c>
      <c r="F46" s="67"/>
      <c r="G46" s="62"/>
      <c r="H46" s="62"/>
      <c r="I46" s="62"/>
      <c r="J46" s="62"/>
      <c r="K46" s="62"/>
      <c r="L46" s="62"/>
    </row>
    <row r="47" spans="1:12" ht="12.75" customHeight="1">
      <c r="A47" s="62"/>
      <c r="B47" s="62"/>
      <c r="C47" s="403"/>
      <c r="D47" s="401"/>
      <c r="E47" s="403"/>
      <c r="F47" s="67"/>
      <c r="G47" s="62"/>
      <c r="H47" s="62"/>
      <c r="I47" s="62"/>
      <c r="J47" s="62"/>
      <c r="K47" s="62"/>
      <c r="L47" s="62"/>
    </row>
    <row r="48" spans="1:12" ht="20.25">
      <c r="A48" s="62"/>
      <c r="B48" s="63" t="s">
        <v>340</v>
      </c>
      <c r="C48" s="403"/>
      <c r="D48" s="403"/>
      <c r="E48" s="403"/>
      <c r="F48" s="67"/>
      <c r="G48" s="62"/>
      <c r="H48" s="62"/>
      <c r="I48" s="62"/>
      <c r="J48" s="62"/>
      <c r="K48" s="62"/>
      <c r="L48" s="62"/>
    </row>
    <row r="49" spans="1:12" ht="20.25">
      <c r="A49" s="62"/>
      <c r="B49" s="62" t="s">
        <v>419</v>
      </c>
      <c r="C49" s="403">
        <v>120000</v>
      </c>
      <c r="D49" s="401"/>
      <c r="E49" s="401">
        <v>0</v>
      </c>
      <c r="F49" s="67"/>
      <c r="G49" s="62"/>
      <c r="H49" s="62"/>
      <c r="I49" s="62"/>
      <c r="J49" s="62"/>
      <c r="K49" s="62"/>
      <c r="L49" s="62"/>
    </row>
    <row r="50" spans="1:12" ht="20.25">
      <c r="A50" s="62"/>
      <c r="B50" s="62" t="s">
        <v>341</v>
      </c>
      <c r="C50" s="401">
        <v>-19020</v>
      </c>
      <c r="D50" s="401"/>
      <c r="E50" s="401">
        <v>-93738</v>
      </c>
      <c r="F50" s="67"/>
      <c r="G50" s="62"/>
      <c r="H50" s="62"/>
      <c r="I50" s="62"/>
      <c r="J50" s="62"/>
      <c r="L50" s="62"/>
    </row>
    <row r="51" spans="1:12" ht="20.25">
      <c r="A51" s="62"/>
      <c r="B51" s="62" t="s">
        <v>343</v>
      </c>
      <c r="C51" s="401">
        <v>-10805</v>
      </c>
      <c r="D51" s="401"/>
      <c r="E51" s="401">
        <v>-6829</v>
      </c>
      <c r="F51" s="67"/>
      <c r="G51" s="62"/>
      <c r="H51" s="62"/>
      <c r="I51" s="62"/>
      <c r="J51" s="62"/>
      <c r="K51" s="62"/>
      <c r="L51" s="62"/>
    </row>
    <row r="52" spans="1:12" ht="20.25">
      <c r="A52" s="62"/>
      <c r="B52" s="62" t="s">
        <v>342</v>
      </c>
      <c r="C52" s="401">
        <v>11</v>
      </c>
      <c r="D52" s="401"/>
      <c r="E52" s="401">
        <v>24</v>
      </c>
      <c r="F52" s="67"/>
      <c r="G52" s="62"/>
      <c r="H52" s="62"/>
      <c r="I52" s="62"/>
      <c r="J52" s="62"/>
      <c r="K52" s="62"/>
      <c r="L52" s="62"/>
    </row>
    <row r="53" spans="1:12" ht="20.25">
      <c r="A53" s="62"/>
      <c r="B53" s="104" t="s">
        <v>422</v>
      </c>
      <c r="C53" s="405">
        <f>SUM(C49:C52)</f>
        <v>90186</v>
      </c>
      <c r="D53" s="401"/>
      <c r="E53" s="405">
        <f>SUM(E49:E52)</f>
        <v>-100543</v>
      </c>
      <c r="F53" s="67"/>
      <c r="G53" s="62"/>
      <c r="H53" s="62"/>
      <c r="I53" s="62"/>
      <c r="J53" s="62"/>
      <c r="K53" s="62"/>
      <c r="L53" s="62"/>
    </row>
    <row r="54" spans="1:12" ht="12.75" customHeight="1" hidden="1">
      <c r="A54" s="62"/>
      <c r="B54" s="62"/>
      <c r="C54" s="403"/>
      <c r="D54" s="403"/>
      <c r="E54" s="403"/>
      <c r="F54" s="67"/>
      <c r="G54" s="62"/>
      <c r="H54" s="62"/>
      <c r="I54" s="62"/>
      <c r="J54" s="62"/>
      <c r="K54" s="62"/>
      <c r="L54" s="62"/>
    </row>
    <row r="55" spans="1:12" ht="20.25" hidden="1">
      <c r="A55" s="62"/>
      <c r="B55" s="62" t="s">
        <v>344</v>
      </c>
      <c r="C55" s="401"/>
      <c r="D55" s="403"/>
      <c r="E55" s="401"/>
      <c r="F55" s="67"/>
      <c r="G55" s="62"/>
      <c r="H55" s="62"/>
      <c r="I55" s="62"/>
      <c r="J55" s="62"/>
      <c r="K55" s="62"/>
      <c r="L55" s="62"/>
    </row>
    <row r="56" spans="1:12" ht="20.25" hidden="1">
      <c r="A56" s="62"/>
      <c r="B56" s="62" t="s">
        <v>345</v>
      </c>
      <c r="C56" s="406"/>
      <c r="E56" s="407"/>
      <c r="F56" s="67"/>
      <c r="G56" s="62"/>
      <c r="H56" s="62"/>
      <c r="I56" s="62"/>
      <c r="J56" s="62"/>
      <c r="K56" s="62"/>
      <c r="L56" s="62"/>
    </row>
    <row r="57" spans="1:12" ht="6.75" customHeight="1">
      <c r="A57" s="62"/>
      <c r="B57" s="62"/>
      <c r="E57" s="62"/>
      <c r="F57" s="67"/>
      <c r="G57" s="62"/>
      <c r="H57" s="62"/>
      <c r="I57" s="62"/>
      <c r="J57" s="62"/>
      <c r="K57" s="62"/>
      <c r="L57" s="62"/>
    </row>
    <row r="58" spans="1:12" ht="20.25">
      <c r="A58" s="62"/>
      <c r="B58" s="62" t="s">
        <v>424</v>
      </c>
      <c r="C58" s="401">
        <f>C53+C46+C34</f>
        <v>116408</v>
      </c>
      <c r="D58" s="403"/>
      <c r="E58" s="401">
        <f>E53+E46+E34+E56</f>
        <v>7741</v>
      </c>
      <c r="F58" s="67"/>
      <c r="G58" s="62"/>
      <c r="H58" s="62"/>
      <c r="I58" s="62"/>
      <c r="J58" s="62"/>
      <c r="K58" s="62"/>
      <c r="L58" s="62"/>
    </row>
    <row r="59" spans="1:12" ht="20.25">
      <c r="A59" s="62"/>
      <c r="B59" s="104" t="s">
        <v>214</v>
      </c>
      <c r="C59" s="401">
        <v>212159</v>
      </c>
      <c r="D59" s="403"/>
      <c r="E59" s="403">
        <v>227342</v>
      </c>
      <c r="F59" s="67"/>
      <c r="G59" s="62"/>
      <c r="H59" s="62"/>
      <c r="I59" s="62"/>
      <c r="J59" s="62"/>
      <c r="K59" s="62"/>
      <c r="L59" s="62"/>
    </row>
    <row r="60" spans="1:12" ht="13.5" customHeight="1">
      <c r="A60" s="62"/>
      <c r="B60" s="62"/>
      <c r="C60" s="401"/>
      <c r="D60" s="403"/>
      <c r="E60" s="401"/>
      <c r="F60" s="67"/>
      <c r="G60" s="62"/>
      <c r="H60" s="62"/>
      <c r="I60" s="62"/>
      <c r="J60" s="62"/>
      <c r="K60" s="62"/>
      <c r="L60" s="62"/>
    </row>
    <row r="61" spans="1:12" ht="21" thickBot="1">
      <c r="A61" s="62"/>
      <c r="B61" s="104" t="s">
        <v>414</v>
      </c>
      <c r="C61" s="408">
        <f>SUM(C58:C59)</f>
        <v>328567</v>
      </c>
      <c r="D61" s="403"/>
      <c r="E61" s="408">
        <f>SUM(E58:E59)</f>
        <v>235083</v>
      </c>
      <c r="F61" s="67"/>
      <c r="G61" s="62"/>
      <c r="H61" s="62"/>
      <c r="I61" s="62"/>
      <c r="J61" s="62"/>
      <c r="K61" s="62"/>
      <c r="L61" s="62"/>
    </row>
    <row r="62" spans="1:12" ht="21" thickTop="1">
      <c r="A62" s="62"/>
      <c r="B62" s="62"/>
      <c r="C62" s="79"/>
      <c r="D62" s="72"/>
      <c r="E62" s="62"/>
      <c r="F62" s="62"/>
      <c r="G62" s="62"/>
      <c r="H62" s="62"/>
      <c r="I62" s="62"/>
      <c r="J62" s="62"/>
      <c r="K62" s="62"/>
      <c r="L62" s="62"/>
    </row>
    <row r="63" spans="1:12" ht="20.25">
      <c r="A63" s="62"/>
      <c r="B63" s="62"/>
      <c r="C63" s="67"/>
      <c r="D63" s="72"/>
      <c r="E63" s="62"/>
      <c r="F63" s="62"/>
      <c r="G63" s="62"/>
      <c r="H63" s="62"/>
      <c r="I63" s="62"/>
      <c r="J63" s="62"/>
      <c r="K63" s="62"/>
      <c r="L63" s="62"/>
    </row>
    <row r="64" spans="1:12" ht="20.25">
      <c r="A64" s="62"/>
      <c r="B64" s="546" t="s">
        <v>292</v>
      </c>
      <c r="C64" s="546"/>
      <c r="D64" s="546"/>
      <c r="E64" s="546"/>
      <c r="F64" s="546"/>
      <c r="G64" s="546"/>
      <c r="H64" s="62"/>
      <c r="I64" s="62"/>
      <c r="J64" s="62"/>
      <c r="K64" s="62"/>
      <c r="L64" s="62"/>
    </row>
    <row r="65" spans="1:12" ht="20.25">
      <c r="A65" s="62"/>
      <c r="B65" s="62"/>
      <c r="C65" s="62"/>
      <c r="D65" s="62"/>
      <c r="E65" s="62"/>
      <c r="F65" s="62"/>
      <c r="G65" s="62"/>
      <c r="H65" s="62"/>
      <c r="I65" s="62"/>
      <c r="J65" s="62"/>
      <c r="K65" s="62"/>
      <c r="L65" s="62"/>
    </row>
    <row r="66" spans="1:12" ht="20.25">
      <c r="A66" s="62"/>
      <c r="B66" s="62"/>
      <c r="C66" s="62"/>
      <c r="D66" s="62"/>
      <c r="E66" s="62"/>
      <c r="F66" s="62"/>
      <c r="G66" s="62"/>
      <c r="H66" s="62"/>
      <c r="I66" s="62"/>
      <c r="J66" s="62"/>
      <c r="K66" s="62"/>
      <c r="L66" s="62"/>
    </row>
    <row r="67" spans="1:12" ht="20.25">
      <c r="A67" s="62"/>
      <c r="B67" s="62"/>
      <c r="C67" s="62"/>
      <c r="D67" s="62"/>
      <c r="E67" s="62"/>
      <c r="F67" s="62"/>
      <c r="G67" s="62"/>
      <c r="H67" s="62"/>
      <c r="I67" s="62"/>
      <c r="J67" s="62"/>
      <c r="K67" s="62"/>
      <c r="L67" s="62"/>
    </row>
    <row r="68" ht="15.75">
      <c r="C68" s="6"/>
    </row>
  </sheetData>
  <sheetProtection/>
  <mergeCells count="5">
    <mergeCell ref="A1:M1"/>
    <mergeCell ref="A4:G4"/>
    <mergeCell ref="B64:G64"/>
    <mergeCell ref="C8:E8"/>
    <mergeCell ref="B5:E5"/>
  </mergeCells>
  <printOptions horizontalCentered="1"/>
  <pageMargins left="1" right="0.5" top="0.75" bottom="0.75"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indexed="10"/>
  </sheetPr>
  <dimension ref="A1:AM374"/>
  <sheetViews>
    <sheetView tabSelected="1" view="pageBreakPreview" zoomScale="50" zoomScaleNormal="50" zoomScaleSheetLayoutView="50" zoomScalePageLayoutView="0" workbookViewId="0" topLeftCell="A332">
      <selection activeCell="Q109" sqref="Q1:X16384"/>
    </sheetView>
  </sheetViews>
  <sheetFormatPr defaultColWidth="9.140625" defaultRowHeight="13.5"/>
  <cols>
    <col min="1" max="1" width="9.8515625" style="62" customWidth="1"/>
    <col min="2" max="2" width="5.00390625" style="62" customWidth="1"/>
    <col min="3" max="3" width="41.00390625" style="62" customWidth="1"/>
    <col min="4" max="4" width="19.140625" style="62" customWidth="1"/>
    <col min="5" max="5" width="29.00390625" style="62" customWidth="1"/>
    <col min="6" max="6" width="34.8515625" style="62" customWidth="1"/>
    <col min="7" max="7" width="36.140625" style="62" customWidth="1"/>
    <col min="8" max="8" width="40.140625" style="62" customWidth="1"/>
    <col min="9" max="9" width="41.140625" style="62" customWidth="1"/>
    <col min="10" max="10" width="13.421875" style="62" customWidth="1"/>
    <col min="11" max="11" width="1.7109375" style="62" customWidth="1"/>
    <col min="12" max="12" width="3.7109375" style="62" customWidth="1"/>
    <col min="13" max="13" width="4.7109375" style="62" customWidth="1"/>
    <col min="14" max="15" width="13.8515625" style="62" bestFit="1" customWidth="1"/>
    <col min="16" max="16" width="24.57421875" style="62" bestFit="1" customWidth="1"/>
    <col min="17" max="18" width="0" style="62" hidden="1" customWidth="1"/>
    <col min="19" max="19" width="14.140625" style="62" hidden="1" customWidth="1"/>
    <col min="20" max="20" width="14.421875" style="62" hidden="1" customWidth="1"/>
    <col min="21" max="21" width="29.7109375" style="62" hidden="1" customWidth="1"/>
    <col min="22" max="22" width="11.8515625" style="62" hidden="1" customWidth="1"/>
    <col min="23" max="23" width="28.421875" style="62" hidden="1" customWidth="1"/>
    <col min="24" max="24" width="18.28125" style="62" hidden="1" customWidth="1"/>
    <col min="25" max="16384" width="9.140625" style="62" customWidth="1"/>
  </cols>
  <sheetData>
    <row r="1" spans="1:12" ht="27">
      <c r="A1" s="586"/>
      <c r="B1" s="587"/>
      <c r="C1" s="587"/>
      <c r="D1" s="587"/>
      <c r="E1" s="587"/>
      <c r="F1" s="587"/>
      <c r="G1" s="587"/>
      <c r="H1" s="587"/>
      <c r="I1" s="587"/>
      <c r="J1" s="587"/>
      <c r="K1" s="587"/>
      <c r="L1" s="587"/>
    </row>
    <row r="2" spans="1:12" ht="27">
      <c r="A2" s="588" t="s">
        <v>108</v>
      </c>
      <c r="B2" s="588"/>
      <c r="C2" s="588"/>
      <c r="D2" s="588"/>
      <c r="E2" s="588"/>
      <c r="F2" s="588"/>
      <c r="G2" s="588"/>
      <c r="H2" s="588"/>
      <c r="I2" s="588"/>
      <c r="J2" s="588"/>
      <c r="K2" s="588"/>
      <c r="L2" s="588"/>
    </row>
    <row r="3" spans="1:12" ht="27">
      <c r="A3" s="485"/>
      <c r="B3" s="491"/>
      <c r="C3" s="491"/>
      <c r="D3" s="491"/>
      <c r="E3" s="491"/>
      <c r="F3" s="491"/>
      <c r="G3" s="491"/>
      <c r="H3" s="491"/>
      <c r="I3" s="491"/>
      <c r="J3" s="491"/>
      <c r="K3" s="491"/>
      <c r="L3" s="491"/>
    </row>
    <row r="4" spans="1:12" ht="27">
      <c r="A4" s="485"/>
      <c r="B4" s="491"/>
      <c r="C4" s="491"/>
      <c r="D4" s="491"/>
      <c r="E4" s="491"/>
      <c r="F4" s="491"/>
      <c r="G4" s="491"/>
      <c r="H4" s="491"/>
      <c r="I4" s="491"/>
      <c r="J4" s="491"/>
      <c r="K4" s="491"/>
      <c r="L4" s="491"/>
    </row>
    <row r="5" spans="1:28" s="65" customFormat="1" ht="27.75">
      <c r="A5" s="605" t="s">
        <v>113</v>
      </c>
      <c r="B5" s="605"/>
      <c r="C5" s="605"/>
      <c r="D5" s="605"/>
      <c r="E5" s="605"/>
      <c r="F5" s="605"/>
      <c r="G5" s="605"/>
      <c r="H5" s="488"/>
      <c r="I5" s="488"/>
      <c r="J5" s="488"/>
      <c r="K5" s="203"/>
      <c r="L5" s="203"/>
      <c r="AB5" s="163"/>
    </row>
    <row r="6" spans="1:28" s="65" customFormat="1" ht="27.75">
      <c r="A6" s="605" t="s">
        <v>114</v>
      </c>
      <c r="B6" s="605"/>
      <c r="C6" s="605"/>
      <c r="D6" s="605"/>
      <c r="E6" s="605"/>
      <c r="F6" s="605"/>
      <c r="G6" s="605"/>
      <c r="H6" s="488"/>
      <c r="I6" s="488"/>
      <c r="J6" s="488"/>
      <c r="K6" s="203"/>
      <c r="L6" s="203"/>
      <c r="AB6" s="163"/>
    </row>
    <row r="7" spans="1:12" ht="27.75">
      <c r="A7" s="194" t="s">
        <v>403</v>
      </c>
      <c r="B7" s="191"/>
      <c r="C7" s="191"/>
      <c r="D7" s="191"/>
      <c r="E7" s="191"/>
      <c r="F7" s="191"/>
      <c r="G7" s="191"/>
      <c r="H7" s="191"/>
      <c r="I7" s="191"/>
      <c r="J7" s="191"/>
      <c r="K7" s="191"/>
      <c r="L7" s="191"/>
    </row>
    <row r="8" s="335" customFormat="1" ht="19.5" customHeight="1"/>
    <row r="9" spans="1:12" ht="27.75">
      <c r="A9" s="491"/>
      <c r="B9" s="191"/>
      <c r="C9" s="192" t="s">
        <v>72</v>
      </c>
      <c r="D9" s="191"/>
      <c r="E9" s="191"/>
      <c r="F9" s="191"/>
      <c r="G9" s="191"/>
      <c r="H9" s="191"/>
      <c r="I9" s="191"/>
      <c r="J9" s="191"/>
      <c r="K9" s="191"/>
      <c r="L9" s="191"/>
    </row>
    <row r="10" spans="1:12" ht="27.75">
      <c r="A10" s="193"/>
      <c r="B10" s="191"/>
      <c r="C10" s="191"/>
      <c r="D10" s="191"/>
      <c r="E10" s="191"/>
      <c r="F10" s="191"/>
      <c r="G10" s="191"/>
      <c r="H10" s="191"/>
      <c r="I10" s="191"/>
      <c r="J10" s="191"/>
      <c r="K10" s="191"/>
      <c r="L10" s="191"/>
    </row>
    <row r="11" spans="1:12" ht="27.75">
      <c r="A11" s="193"/>
      <c r="B11" s="191"/>
      <c r="C11" s="191"/>
      <c r="D11" s="191"/>
      <c r="E11" s="191"/>
      <c r="F11" s="191"/>
      <c r="G11" s="191"/>
      <c r="H11" s="191"/>
      <c r="I11" s="191"/>
      <c r="J11" s="191"/>
      <c r="K11" s="191"/>
      <c r="L11" s="191"/>
    </row>
    <row r="12" spans="1:12" ht="27.75">
      <c r="A12" s="491" t="s">
        <v>44</v>
      </c>
      <c r="B12" s="194"/>
      <c r="C12" s="194" t="s">
        <v>170</v>
      </c>
      <c r="D12" s="191"/>
      <c r="E12" s="191"/>
      <c r="F12" s="191"/>
      <c r="G12" s="191"/>
      <c r="H12" s="191"/>
      <c r="I12" s="191"/>
      <c r="J12" s="191"/>
      <c r="K12" s="191"/>
      <c r="L12" s="191"/>
    </row>
    <row r="13" spans="1:12" ht="16.5" customHeight="1">
      <c r="A13" s="491"/>
      <c r="B13" s="194"/>
      <c r="C13" s="194"/>
      <c r="D13" s="191"/>
      <c r="E13" s="191"/>
      <c r="F13" s="191"/>
      <c r="G13" s="191"/>
      <c r="H13" s="191"/>
      <c r="I13" s="191"/>
      <c r="J13" s="191"/>
      <c r="K13" s="191"/>
      <c r="L13" s="191"/>
    </row>
    <row r="14" spans="1:12" ht="59.25" customHeight="1">
      <c r="A14" s="193"/>
      <c r="B14" s="191"/>
      <c r="C14" s="534" t="s">
        <v>73</v>
      </c>
      <c r="D14" s="534"/>
      <c r="E14" s="534"/>
      <c r="F14" s="534"/>
      <c r="G14" s="534"/>
      <c r="H14" s="534"/>
      <c r="I14" s="534"/>
      <c r="J14" s="534"/>
      <c r="K14" s="484"/>
      <c r="L14" s="484"/>
    </row>
    <row r="15" spans="1:12" ht="27.75">
      <c r="A15" s="193"/>
      <c r="B15" s="191"/>
      <c r="C15" s="487"/>
      <c r="D15" s="487"/>
      <c r="E15" s="487"/>
      <c r="F15" s="487"/>
      <c r="G15" s="487"/>
      <c r="H15" s="487"/>
      <c r="I15" s="487"/>
      <c r="J15" s="487"/>
      <c r="K15" s="484"/>
      <c r="L15" s="484"/>
    </row>
    <row r="16" spans="1:12" ht="60" customHeight="1">
      <c r="A16" s="193"/>
      <c r="B16" s="191"/>
      <c r="C16" s="534" t="s">
        <v>356</v>
      </c>
      <c r="D16" s="534"/>
      <c r="E16" s="534"/>
      <c r="F16" s="534"/>
      <c r="G16" s="534"/>
      <c r="H16" s="534"/>
      <c r="I16" s="534"/>
      <c r="J16" s="534"/>
      <c r="K16" s="484"/>
      <c r="L16" s="484"/>
    </row>
    <row r="17" spans="1:12" ht="27.75">
      <c r="A17" s="193"/>
      <c r="B17" s="191"/>
      <c r="C17" s="534"/>
      <c r="D17" s="534"/>
      <c r="E17" s="534"/>
      <c r="F17" s="534"/>
      <c r="G17" s="534"/>
      <c r="H17" s="534"/>
      <c r="I17" s="534"/>
      <c r="J17" s="534"/>
      <c r="K17" s="484"/>
      <c r="L17" s="484"/>
    </row>
    <row r="18" spans="1:12" ht="109.5" customHeight="1">
      <c r="A18" s="193"/>
      <c r="B18" s="191"/>
      <c r="C18" s="552" t="s">
        <v>357</v>
      </c>
      <c r="D18" s="552"/>
      <c r="E18" s="552"/>
      <c r="F18" s="552"/>
      <c r="G18" s="552"/>
      <c r="H18" s="552"/>
      <c r="I18" s="552"/>
      <c r="J18" s="552"/>
      <c r="K18" s="484"/>
      <c r="L18" s="484"/>
    </row>
    <row r="19" spans="1:12" ht="25.5" customHeight="1">
      <c r="A19" s="491"/>
      <c r="B19" s="191"/>
      <c r="C19" s="482"/>
      <c r="D19" s="482"/>
      <c r="E19" s="482"/>
      <c r="F19" s="482"/>
      <c r="G19" s="482"/>
      <c r="H19" s="482"/>
      <c r="I19" s="482"/>
      <c r="J19" s="482"/>
      <c r="K19" s="482"/>
      <c r="L19" s="482"/>
    </row>
    <row r="20" spans="1:12" ht="25.5" customHeight="1" thickBot="1">
      <c r="A20" s="491"/>
      <c r="B20" s="191"/>
      <c r="C20" s="197" t="s">
        <v>265</v>
      </c>
      <c r="D20" s="191"/>
      <c r="E20" s="191"/>
      <c r="F20" s="191"/>
      <c r="G20" s="503" t="s">
        <v>266</v>
      </c>
      <c r="H20" s="191"/>
      <c r="I20" s="482"/>
      <c r="J20" s="482"/>
      <c r="K20" s="482"/>
      <c r="L20" s="482"/>
    </row>
    <row r="21" spans="1:12" ht="27.75">
      <c r="A21" s="491"/>
      <c r="B21" s="191"/>
      <c r="C21" s="540" t="s">
        <v>358</v>
      </c>
      <c r="D21" s="541"/>
      <c r="E21" s="541"/>
      <c r="F21" s="541"/>
      <c r="G21" s="541"/>
      <c r="H21" s="542"/>
      <c r="I21" s="482"/>
      <c r="J21" s="482"/>
      <c r="K21" s="482"/>
      <c r="L21" s="482"/>
    </row>
    <row r="22" spans="1:12" ht="27.75">
      <c r="A22" s="491"/>
      <c r="B22" s="191"/>
      <c r="C22" s="543" t="s">
        <v>359</v>
      </c>
      <c r="D22" s="544"/>
      <c r="E22" s="544"/>
      <c r="F22" s="544"/>
      <c r="G22" s="544"/>
      <c r="H22" s="520"/>
      <c r="I22" s="482"/>
      <c r="J22" s="482"/>
      <c r="K22" s="482"/>
      <c r="L22" s="482"/>
    </row>
    <row r="23" spans="1:12" ht="27.75" customHeight="1">
      <c r="A23" s="491"/>
      <c r="B23" s="191"/>
      <c r="C23" s="543" t="s">
        <v>360</v>
      </c>
      <c r="D23" s="544"/>
      <c r="E23" s="544"/>
      <c r="F23" s="544"/>
      <c r="G23" s="544"/>
      <c r="H23" s="520"/>
      <c r="I23" s="482"/>
      <c r="J23" s="482"/>
      <c r="K23" s="482"/>
      <c r="L23" s="482"/>
    </row>
    <row r="24" spans="1:12" ht="27.75" customHeight="1">
      <c r="A24" s="491"/>
      <c r="B24" s="191"/>
      <c r="C24" s="543" t="s">
        <v>361</v>
      </c>
      <c r="D24" s="544"/>
      <c r="E24" s="544"/>
      <c r="F24" s="544"/>
      <c r="G24" s="544"/>
      <c r="H24" s="520"/>
      <c r="I24" s="482"/>
      <c r="J24" s="482"/>
      <c r="K24" s="482"/>
      <c r="L24" s="482"/>
    </row>
    <row r="25" spans="1:12" ht="27.75" customHeight="1">
      <c r="A25" s="491"/>
      <c r="B25" s="191"/>
      <c r="C25" s="543" t="s">
        <v>362</v>
      </c>
      <c r="D25" s="544"/>
      <c r="E25" s="544"/>
      <c r="F25" s="544"/>
      <c r="G25" s="544"/>
      <c r="H25" s="520"/>
      <c r="I25" s="482"/>
      <c r="J25" s="482"/>
      <c r="K25" s="482"/>
      <c r="L25" s="482"/>
    </row>
    <row r="26" spans="1:12" ht="25.5" customHeight="1">
      <c r="A26" s="491"/>
      <c r="B26" s="191"/>
      <c r="C26" s="543" t="s">
        <v>363</v>
      </c>
      <c r="D26" s="544"/>
      <c r="E26" s="544"/>
      <c r="F26" s="544"/>
      <c r="G26" s="544"/>
      <c r="H26" s="520"/>
      <c r="I26" s="482"/>
      <c r="J26" s="482"/>
      <c r="K26" s="482"/>
      <c r="L26" s="482"/>
    </row>
    <row r="27" spans="1:12" ht="27.75">
      <c r="A27" s="491"/>
      <c r="B27" s="191"/>
      <c r="C27" s="543" t="s">
        <v>364</v>
      </c>
      <c r="D27" s="544"/>
      <c r="E27" s="544"/>
      <c r="F27" s="544"/>
      <c r="G27" s="544"/>
      <c r="H27" s="520"/>
      <c r="I27" s="482"/>
      <c r="J27" s="482"/>
      <c r="K27" s="482"/>
      <c r="L27" s="482"/>
    </row>
    <row r="28" spans="1:12" ht="27.75" customHeight="1">
      <c r="A28" s="491"/>
      <c r="B28" s="191"/>
      <c r="C28" s="543" t="s">
        <v>365</v>
      </c>
      <c r="D28" s="544"/>
      <c r="E28" s="544"/>
      <c r="F28" s="544"/>
      <c r="G28" s="544"/>
      <c r="H28" s="520"/>
      <c r="I28" s="482"/>
      <c r="J28" s="482"/>
      <c r="K28" s="482"/>
      <c r="L28" s="482"/>
    </row>
    <row r="29" spans="1:12" ht="27.75" customHeight="1">
      <c r="A29" s="491"/>
      <c r="B29" s="191"/>
      <c r="C29" s="543" t="s">
        <v>366</v>
      </c>
      <c r="D29" s="544"/>
      <c r="E29" s="544"/>
      <c r="F29" s="544"/>
      <c r="G29" s="544"/>
      <c r="H29" s="520"/>
      <c r="I29" s="482"/>
      <c r="J29" s="482"/>
      <c r="K29" s="482"/>
      <c r="L29" s="482"/>
    </row>
    <row r="30" spans="1:12" ht="27.75" customHeight="1">
      <c r="A30" s="491"/>
      <c r="B30" s="191"/>
      <c r="C30" s="543" t="s">
        <v>367</v>
      </c>
      <c r="D30" s="544"/>
      <c r="E30" s="544"/>
      <c r="F30" s="544"/>
      <c r="G30" s="544"/>
      <c r="H30" s="520"/>
      <c r="I30" s="482"/>
      <c r="J30" s="482"/>
      <c r="K30" s="482"/>
      <c r="L30" s="482"/>
    </row>
    <row r="31" spans="1:12" ht="27.75">
      <c r="A31" s="491"/>
      <c r="B31" s="191"/>
      <c r="C31" s="543" t="s">
        <v>368</v>
      </c>
      <c r="D31" s="544"/>
      <c r="E31" s="544"/>
      <c r="F31" s="544"/>
      <c r="G31" s="544"/>
      <c r="H31" s="520"/>
      <c r="I31" s="482"/>
      <c r="J31" s="482"/>
      <c r="K31" s="482"/>
      <c r="L31" s="482"/>
    </row>
    <row r="32" spans="1:12" ht="27.75" customHeight="1">
      <c r="A32" s="491"/>
      <c r="B32" s="191"/>
      <c r="C32" s="543" t="s">
        <v>369</v>
      </c>
      <c r="D32" s="544"/>
      <c r="E32" s="544"/>
      <c r="F32" s="544"/>
      <c r="G32" s="544"/>
      <c r="H32" s="520"/>
      <c r="I32" s="482"/>
      <c r="J32" s="482"/>
      <c r="K32" s="482"/>
      <c r="L32" s="482"/>
    </row>
    <row r="33" spans="1:12" ht="27.75" customHeight="1">
      <c r="A33" s="491"/>
      <c r="B33" s="191"/>
      <c r="C33" s="543" t="s">
        <v>370</v>
      </c>
      <c r="D33" s="544"/>
      <c r="E33" s="544"/>
      <c r="F33" s="544"/>
      <c r="G33" s="544"/>
      <c r="H33" s="520"/>
      <c r="I33" s="482"/>
      <c r="J33" s="482"/>
      <c r="K33" s="482"/>
      <c r="L33" s="482"/>
    </row>
    <row r="34" spans="1:12" ht="28.5" customHeight="1" thickBot="1">
      <c r="A34" s="491"/>
      <c r="B34" s="191"/>
      <c r="C34" s="531" t="s">
        <v>371</v>
      </c>
      <c r="D34" s="580"/>
      <c r="E34" s="580"/>
      <c r="F34" s="580"/>
      <c r="G34" s="580"/>
      <c r="H34" s="581"/>
      <c r="I34" s="482"/>
      <c r="J34" s="482"/>
      <c r="K34" s="482"/>
      <c r="L34" s="482"/>
    </row>
    <row r="35" spans="1:12" ht="27.75" hidden="1">
      <c r="A35" s="491"/>
      <c r="B35" s="191"/>
      <c r="C35" s="582" t="s">
        <v>74</v>
      </c>
      <c r="D35" s="583"/>
      <c r="E35" s="583"/>
      <c r="F35" s="583"/>
      <c r="G35" s="583"/>
      <c r="H35" s="584"/>
      <c r="I35" s="482"/>
      <c r="J35" s="482"/>
      <c r="K35" s="482"/>
      <c r="L35" s="482"/>
    </row>
    <row r="36" spans="1:12" ht="28.5" hidden="1" thickBot="1">
      <c r="A36" s="491"/>
      <c r="B36" s="191"/>
      <c r="C36" s="531" t="s">
        <v>75</v>
      </c>
      <c r="D36" s="580"/>
      <c r="E36" s="580"/>
      <c r="F36" s="580"/>
      <c r="G36" s="580"/>
      <c r="H36" s="581"/>
      <c r="I36" s="482"/>
      <c r="J36" s="482"/>
      <c r="K36" s="482"/>
      <c r="L36" s="482"/>
    </row>
    <row r="37" spans="1:12" ht="25.5" customHeight="1">
      <c r="A37" s="491"/>
      <c r="B37" s="191"/>
      <c r="C37" s="502"/>
      <c r="D37" s="502"/>
      <c r="E37" s="502"/>
      <c r="F37" s="502"/>
      <c r="G37" s="502"/>
      <c r="H37" s="502"/>
      <c r="I37" s="482"/>
      <c r="J37" s="482"/>
      <c r="K37" s="482"/>
      <c r="L37" s="482"/>
    </row>
    <row r="38" spans="1:12" ht="27.75">
      <c r="A38" s="491"/>
      <c r="B38" s="191"/>
      <c r="C38" s="606" t="s">
        <v>372</v>
      </c>
      <c r="D38" s="606"/>
      <c r="E38" s="606"/>
      <c r="F38" s="606"/>
      <c r="G38" s="606"/>
      <c r="H38" s="606"/>
      <c r="I38" s="606"/>
      <c r="J38" s="606"/>
      <c r="K38" s="482"/>
      <c r="L38" s="482"/>
    </row>
    <row r="39" spans="1:12" ht="25.5" customHeight="1">
      <c r="A39" s="491"/>
      <c r="B39" s="191"/>
      <c r="C39" s="490"/>
      <c r="D39" s="490"/>
      <c r="E39" s="490"/>
      <c r="F39" s="490"/>
      <c r="G39" s="490"/>
      <c r="H39" s="490"/>
      <c r="I39" s="490"/>
      <c r="J39" s="490"/>
      <c r="K39" s="482"/>
      <c r="L39" s="482"/>
    </row>
    <row r="40" spans="1:12" ht="25.5" customHeight="1">
      <c r="A40" s="491"/>
      <c r="B40" s="191"/>
      <c r="C40" s="502"/>
      <c r="D40" s="502"/>
      <c r="E40" s="502"/>
      <c r="F40" s="502"/>
      <c r="G40" s="502"/>
      <c r="H40" s="502"/>
      <c r="I40" s="502"/>
      <c r="J40" s="502"/>
      <c r="K40" s="482"/>
      <c r="L40" s="482"/>
    </row>
    <row r="41" spans="1:12" ht="25.5" customHeight="1" hidden="1">
      <c r="A41" s="491"/>
      <c r="B41" s="191"/>
      <c r="C41" s="504"/>
      <c r="D41" s="504"/>
      <c r="E41" s="504"/>
      <c r="F41" s="504"/>
      <c r="G41" s="504"/>
      <c r="H41" s="504"/>
      <c r="I41" s="504"/>
      <c r="J41" s="504"/>
      <c r="K41" s="482"/>
      <c r="L41" s="482"/>
    </row>
    <row r="42" spans="1:12" ht="25.5" customHeight="1" hidden="1">
      <c r="A42" s="491"/>
      <c r="B42" s="191"/>
      <c r="C42" s="504"/>
      <c r="D42" s="504"/>
      <c r="E42" s="504"/>
      <c r="F42" s="504"/>
      <c r="G42" s="504"/>
      <c r="H42" s="504"/>
      <c r="I42" s="504"/>
      <c r="J42" s="504"/>
      <c r="K42" s="482"/>
      <c r="L42" s="482"/>
    </row>
    <row r="43" spans="1:12" ht="25.5" customHeight="1">
      <c r="A43" s="491" t="s">
        <v>45</v>
      </c>
      <c r="B43" s="195"/>
      <c r="C43" s="553" t="s">
        <v>171</v>
      </c>
      <c r="D43" s="553"/>
      <c r="E43" s="553"/>
      <c r="F43" s="482"/>
      <c r="G43" s="482"/>
      <c r="H43" s="482"/>
      <c r="I43" s="482"/>
      <c r="J43" s="482"/>
      <c r="K43" s="482"/>
      <c r="L43" s="482"/>
    </row>
    <row r="44" spans="1:12" ht="16.5" customHeight="1">
      <c r="A44" s="491"/>
      <c r="B44" s="195"/>
      <c r="C44" s="481"/>
      <c r="D44" s="481"/>
      <c r="E44" s="481"/>
      <c r="F44" s="482"/>
      <c r="G44" s="482"/>
      <c r="H44" s="482"/>
      <c r="I44" s="482"/>
      <c r="J44" s="482"/>
      <c r="K44" s="482"/>
      <c r="L44" s="482"/>
    </row>
    <row r="45" spans="1:12" ht="62.25" customHeight="1">
      <c r="A45" s="193"/>
      <c r="B45" s="195"/>
      <c r="C45" s="534" t="s">
        <v>376</v>
      </c>
      <c r="D45" s="534"/>
      <c r="E45" s="534"/>
      <c r="F45" s="534"/>
      <c r="G45" s="534"/>
      <c r="H45" s="534"/>
      <c r="I45" s="534"/>
      <c r="J45" s="534"/>
      <c r="K45" s="482"/>
      <c r="L45" s="482"/>
    </row>
    <row r="46" spans="1:12" ht="16.5" customHeight="1">
      <c r="A46" s="193"/>
      <c r="B46" s="195"/>
      <c r="C46" s="191"/>
      <c r="D46" s="191"/>
      <c r="E46" s="191"/>
      <c r="F46" s="191"/>
      <c r="G46" s="191"/>
      <c r="H46" s="191"/>
      <c r="I46" s="191"/>
      <c r="J46" s="191"/>
      <c r="K46" s="191"/>
      <c r="L46" s="191"/>
    </row>
    <row r="47" spans="1:12" ht="27.75">
      <c r="A47" s="491" t="s">
        <v>46</v>
      </c>
      <c r="B47" s="195"/>
      <c r="C47" s="194" t="s">
        <v>302</v>
      </c>
      <c r="D47" s="191"/>
      <c r="E47" s="191"/>
      <c r="F47" s="191"/>
      <c r="G47" s="191"/>
      <c r="H47" s="191"/>
      <c r="I47" s="191"/>
      <c r="J47" s="191"/>
      <c r="K47" s="191"/>
      <c r="L47" s="191"/>
    </row>
    <row r="48" spans="1:12" ht="16.5" customHeight="1">
      <c r="A48" s="491"/>
      <c r="B48" s="195"/>
      <c r="C48" s="194"/>
      <c r="D48" s="191"/>
      <c r="E48" s="191"/>
      <c r="F48" s="191"/>
      <c r="G48" s="191"/>
      <c r="H48" s="191"/>
      <c r="I48" s="191"/>
      <c r="J48" s="191"/>
      <c r="K48" s="191"/>
      <c r="L48" s="191"/>
    </row>
    <row r="49" spans="1:12" ht="63.75" customHeight="1">
      <c r="A49" s="193"/>
      <c r="B49" s="195"/>
      <c r="C49" s="534" t="s">
        <v>303</v>
      </c>
      <c r="D49" s="534"/>
      <c r="E49" s="534"/>
      <c r="F49" s="534"/>
      <c r="G49" s="534"/>
      <c r="H49" s="534"/>
      <c r="I49" s="534"/>
      <c r="J49" s="534"/>
      <c r="K49" s="484"/>
      <c r="L49" s="484"/>
    </row>
    <row r="50" spans="1:12" ht="16.5" customHeight="1">
      <c r="A50" s="485"/>
      <c r="B50" s="491"/>
      <c r="C50" s="491"/>
      <c r="D50" s="491"/>
      <c r="E50" s="491"/>
      <c r="F50" s="491"/>
      <c r="G50" s="491"/>
      <c r="H50" s="491"/>
      <c r="I50" s="491"/>
      <c r="J50" s="491"/>
      <c r="K50" s="482"/>
      <c r="L50" s="482"/>
    </row>
    <row r="51" spans="1:13" ht="24" customHeight="1">
      <c r="A51" s="491" t="s">
        <v>47</v>
      </c>
      <c r="B51" s="195"/>
      <c r="C51" s="196" t="s">
        <v>48</v>
      </c>
      <c r="D51" s="197"/>
      <c r="E51" s="197"/>
      <c r="F51" s="197"/>
      <c r="G51" s="197"/>
      <c r="H51" s="197"/>
      <c r="I51" s="197"/>
      <c r="J51" s="197"/>
      <c r="K51" s="191"/>
      <c r="L51" s="191"/>
      <c r="M51" s="62" t="s">
        <v>138</v>
      </c>
    </row>
    <row r="52" spans="1:12" ht="16.5" customHeight="1">
      <c r="A52" s="491"/>
      <c r="B52" s="195"/>
      <c r="C52" s="196"/>
      <c r="D52" s="197"/>
      <c r="E52" s="197"/>
      <c r="F52" s="197"/>
      <c r="G52" s="197"/>
      <c r="H52" s="197"/>
      <c r="I52" s="197"/>
      <c r="J52" s="197"/>
      <c r="K52" s="191"/>
      <c r="L52" s="191"/>
    </row>
    <row r="53" spans="1:12" ht="60" customHeight="1">
      <c r="A53" s="193"/>
      <c r="B53" s="195"/>
      <c r="C53" s="615" t="s">
        <v>404</v>
      </c>
      <c r="D53" s="615"/>
      <c r="E53" s="615"/>
      <c r="F53" s="615"/>
      <c r="G53" s="615"/>
      <c r="H53" s="615"/>
      <c r="I53" s="615"/>
      <c r="J53" s="615"/>
      <c r="K53" s="191"/>
      <c r="L53" s="191"/>
    </row>
    <row r="54" spans="1:12" ht="16.5" customHeight="1">
      <c r="A54" s="193"/>
      <c r="B54" s="195"/>
      <c r="C54" s="607"/>
      <c r="D54" s="607"/>
      <c r="E54" s="607"/>
      <c r="F54" s="607"/>
      <c r="G54" s="607"/>
      <c r="H54" s="607"/>
      <c r="I54" s="607"/>
      <c r="J54" s="607"/>
      <c r="K54" s="191"/>
      <c r="L54" s="191"/>
    </row>
    <row r="55" spans="1:12" ht="22.5" customHeight="1">
      <c r="A55" s="491" t="s">
        <v>49</v>
      </c>
      <c r="B55" s="195"/>
      <c r="C55" s="194" t="s">
        <v>104</v>
      </c>
      <c r="D55" s="191"/>
      <c r="E55" s="191"/>
      <c r="F55" s="191"/>
      <c r="G55" s="191"/>
      <c r="H55" s="191"/>
      <c r="I55" s="191"/>
      <c r="J55" s="191"/>
      <c r="K55" s="191"/>
      <c r="L55" s="191"/>
    </row>
    <row r="56" spans="1:12" ht="16.5" customHeight="1">
      <c r="A56" s="491"/>
      <c r="B56" s="195"/>
      <c r="C56" s="194"/>
      <c r="D56" s="191"/>
      <c r="E56" s="191"/>
      <c r="F56" s="191"/>
      <c r="G56" s="191"/>
      <c r="H56" s="191"/>
      <c r="I56" s="191"/>
      <c r="J56" s="191"/>
      <c r="K56" s="191"/>
      <c r="L56" s="191"/>
    </row>
    <row r="57" spans="1:12" ht="27.75">
      <c r="A57" s="193"/>
      <c r="B57" s="195"/>
      <c r="C57" s="537" t="s">
        <v>169</v>
      </c>
      <c r="D57" s="537"/>
      <c r="E57" s="537"/>
      <c r="F57" s="537"/>
      <c r="G57" s="537"/>
      <c r="H57" s="537"/>
      <c r="I57" s="537"/>
      <c r="J57" s="537"/>
      <c r="K57" s="537"/>
      <c r="L57" s="537"/>
    </row>
    <row r="58" spans="1:12" ht="27.75">
      <c r="A58" s="588" t="s">
        <v>377</v>
      </c>
      <c r="B58" s="588"/>
      <c r="C58" s="588"/>
      <c r="D58" s="588"/>
      <c r="E58" s="588"/>
      <c r="F58" s="588"/>
      <c r="G58" s="588"/>
      <c r="H58" s="588"/>
      <c r="I58" s="588"/>
      <c r="J58" s="588"/>
      <c r="K58" s="484"/>
      <c r="L58" s="484"/>
    </row>
    <row r="59" spans="1:12" ht="27.75">
      <c r="A59" s="485"/>
      <c r="B59" s="491"/>
      <c r="C59" s="491"/>
      <c r="D59" s="491"/>
      <c r="E59" s="491"/>
      <c r="F59" s="491"/>
      <c r="G59" s="491"/>
      <c r="H59" s="491"/>
      <c r="I59" s="491"/>
      <c r="J59" s="491"/>
      <c r="K59" s="484"/>
      <c r="L59" s="484"/>
    </row>
    <row r="60" spans="1:12" ht="32.25" customHeight="1">
      <c r="A60" s="199" t="s">
        <v>50</v>
      </c>
      <c r="B60" s="195"/>
      <c r="C60" s="200" t="s">
        <v>159</v>
      </c>
      <c r="D60" s="191"/>
      <c r="E60" s="191"/>
      <c r="F60" s="191"/>
      <c r="G60" s="191"/>
      <c r="H60" s="191"/>
      <c r="I60" s="191"/>
      <c r="J60" s="191"/>
      <c r="K60" s="191"/>
      <c r="L60" s="191"/>
    </row>
    <row r="61" spans="1:12" ht="16.5" customHeight="1">
      <c r="A61" s="199"/>
      <c r="B61" s="195"/>
      <c r="C61" s="200"/>
      <c r="D61" s="191"/>
      <c r="E61" s="191"/>
      <c r="F61" s="191"/>
      <c r="G61" s="191"/>
      <c r="H61" s="191"/>
      <c r="I61" s="191"/>
      <c r="J61" s="191"/>
      <c r="K61" s="191"/>
      <c r="L61" s="191"/>
    </row>
    <row r="62" spans="1:12" ht="27.75">
      <c r="A62" s="193"/>
      <c r="B62" s="195"/>
      <c r="C62" s="552" t="s">
        <v>425</v>
      </c>
      <c r="D62" s="552"/>
      <c r="E62" s="552"/>
      <c r="F62" s="552"/>
      <c r="G62" s="552"/>
      <c r="H62" s="552"/>
      <c r="I62" s="552"/>
      <c r="J62" s="611"/>
      <c r="K62" s="201"/>
      <c r="L62" s="201"/>
    </row>
    <row r="63" spans="1:12" ht="27.75">
      <c r="A63" s="193"/>
      <c r="B63" s="195"/>
      <c r="C63" s="552"/>
      <c r="D63" s="552"/>
      <c r="E63" s="552"/>
      <c r="F63" s="552"/>
      <c r="G63" s="552"/>
      <c r="H63" s="552"/>
      <c r="I63" s="552"/>
      <c r="J63" s="611"/>
      <c r="K63" s="201"/>
      <c r="L63" s="201"/>
    </row>
    <row r="64" spans="1:12" ht="39.75" customHeight="1">
      <c r="A64" s="193"/>
      <c r="B64" s="195"/>
      <c r="C64" s="611"/>
      <c r="D64" s="611"/>
      <c r="E64" s="611"/>
      <c r="F64" s="611"/>
      <c r="G64" s="611"/>
      <c r="H64" s="611"/>
      <c r="I64" s="611"/>
      <c r="J64" s="611"/>
      <c r="K64" s="201"/>
      <c r="L64" s="201"/>
    </row>
    <row r="65" spans="1:12" ht="27.75" customHeight="1" hidden="1">
      <c r="A65" s="193"/>
      <c r="B65" s="195"/>
      <c r="C65" s="479"/>
      <c r="D65" s="479"/>
      <c r="E65" s="479"/>
      <c r="F65" s="479"/>
      <c r="G65" s="479"/>
      <c r="H65" s="479"/>
      <c r="I65" s="479"/>
      <c r="J65" s="479"/>
      <c r="K65" s="201"/>
      <c r="L65" s="201"/>
    </row>
    <row r="66" spans="1:12" ht="16.5" customHeight="1">
      <c r="A66" s="485"/>
      <c r="B66" s="491"/>
      <c r="C66" s="491"/>
      <c r="D66" s="491"/>
      <c r="E66" s="491"/>
      <c r="F66" s="491"/>
      <c r="G66" s="491"/>
      <c r="H66" s="491"/>
      <c r="I66" s="491"/>
      <c r="J66" s="491"/>
      <c r="K66" s="191"/>
      <c r="L66" s="191"/>
    </row>
    <row r="67" spans="1:12" ht="26.25" customHeight="1">
      <c r="A67" s="491" t="s">
        <v>51</v>
      </c>
      <c r="B67" s="195"/>
      <c r="C67" s="194" t="s">
        <v>158</v>
      </c>
      <c r="D67" s="191"/>
      <c r="E67" s="191"/>
      <c r="F67" s="191"/>
      <c r="G67" s="191"/>
      <c r="H67" s="191"/>
      <c r="I67" s="191"/>
      <c r="J67" s="191"/>
      <c r="K67" s="191"/>
      <c r="L67" s="191"/>
    </row>
    <row r="68" spans="1:12" ht="16.5" customHeight="1">
      <c r="A68" s="491"/>
      <c r="B68" s="195"/>
      <c r="C68" s="194"/>
      <c r="D68" s="191"/>
      <c r="E68" s="191"/>
      <c r="F68" s="191"/>
      <c r="G68" s="191"/>
      <c r="H68" s="191"/>
      <c r="I68" s="191"/>
      <c r="J68" s="191"/>
      <c r="K68" s="191"/>
      <c r="L68" s="191"/>
    </row>
    <row r="69" spans="1:12" ht="27.75">
      <c r="A69" s="491"/>
      <c r="B69" s="195"/>
      <c r="C69" s="534" t="s">
        <v>310</v>
      </c>
      <c r="D69" s="534"/>
      <c r="E69" s="534"/>
      <c r="F69" s="534"/>
      <c r="G69" s="534"/>
      <c r="H69" s="534"/>
      <c r="I69" s="534"/>
      <c r="J69" s="534"/>
      <c r="K69" s="191"/>
      <c r="L69" s="191"/>
    </row>
    <row r="70" spans="1:12" ht="27.75">
      <c r="A70" s="491"/>
      <c r="B70" s="195"/>
      <c r="C70" s="526"/>
      <c r="D70" s="526"/>
      <c r="E70" s="526"/>
      <c r="F70" s="526"/>
      <c r="G70" s="526"/>
      <c r="H70" s="526"/>
      <c r="I70" s="526"/>
      <c r="J70" s="526"/>
      <c r="K70" s="191"/>
      <c r="L70" s="191"/>
    </row>
    <row r="71" spans="1:15" ht="31.5" customHeight="1">
      <c r="A71" s="199" t="s">
        <v>52</v>
      </c>
      <c r="B71" s="194"/>
      <c r="C71" s="553" t="s">
        <v>211</v>
      </c>
      <c r="D71" s="553"/>
      <c r="E71" s="553"/>
      <c r="F71" s="553"/>
      <c r="G71" s="553"/>
      <c r="H71" s="553"/>
      <c r="I71" s="553"/>
      <c r="J71" s="553"/>
      <c r="K71" s="553"/>
      <c r="L71" s="553"/>
      <c r="O71" s="72"/>
    </row>
    <row r="72" spans="1:15" ht="19.5" customHeight="1">
      <c r="A72" s="68"/>
      <c r="B72" s="63"/>
      <c r="C72" s="481"/>
      <c r="D72" s="481"/>
      <c r="E72" s="481"/>
      <c r="F72" s="481"/>
      <c r="G72" s="481"/>
      <c r="H72" s="481"/>
      <c r="I72" s="481"/>
      <c r="J72" s="481"/>
      <c r="K72" s="481"/>
      <c r="L72" s="481"/>
      <c r="O72" s="72"/>
    </row>
    <row r="73" spans="1:15" ht="27.75">
      <c r="A73" s="89"/>
      <c r="C73" s="612" t="s">
        <v>184</v>
      </c>
      <c r="D73" s="613"/>
      <c r="E73" s="614"/>
      <c r="F73" s="524" t="s">
        <v>385</v>
      </c>
      <c r="G73" s="525"/>
      <c r="H73" s="524" t="s">
        <v>386</v>
      </c>
      <c r="I73" s="525"/>
      <c r="J73" s="482"/>
      <c r="K73" s="482"/>
      <c r="L73" s="482"/>
      <c r="O73" s="164"/>
    </row>
    <row r="74" spans="1:15" ht="27.75" customHeight="1">
      <c r="A74" s="89"/>
      <c r="C74" s="521" t="s">
        <v>405</v>
      </c>
      <c r="D74" s="522"/>
      <c r="E74" s="523"/>
      <c r="F74" s="455">
        <v>2011</v>
      </c>
      <c r="G74" s="455">
        <v>2010</v>
      </c>
      <c r="H74" s="455">
        <f>F74</f>
        <v>2011</v>
      </c>
      <c r="I74" s="455">
        <f>G74</f>
        <v>2010</v>
      </c>
      <c r="J74" s="482"/>
      <c r="K74" s="482"/>
      <c r="L74" s="482"/>
      <c r="O74" s="165"/>
    </row>
    <row r="75" spans="1:15" ht="27.75" customHeight="1">
      <c r="A75" s="89"/>
      <c r="C75" s="204" t="s">
        <v>135</v>
      </c>
      <c r="D75" s="205"/>
      <c r="E75" s="206"/>
      <c r="F75" s="207">
        <v>471451</v>
      </c>
      <c r="G75" s="207">
        <v>427388</v>
      </c>
      <c r="H75" s="474">
        <f>-2955+8239</f>
        <v>5284</v>
      </c>
      <c r="I75" s="475">
        <v>-4175</v>
      </c>
      <c r="J75" s="277"/>
      <c r="K75" s="482"/>
      <c r="L75" s="482"/>
      <c r="O75" s="73"/>
    </row>
    <row r="76" spans="1:15" ht="27.75" customHeight="1">
      <c r="A76" s="89"/>
      <c r="C76" s="204" t="s">
        <v>142</v>
      </c>
      <c r="D76" s="205"/>
      <c r="E76" s="206"/>
      <c r="F76" s="207">
        <v>215871</v>
      </c>
      <c r="G76" s="207">
        <v>230466</v>
      </c>
      <c r="H76" s="207">
        <v>21925</v>
      </c>
      <c r="I76" s="207">
        <v>12449</v>
      </c>
      <c r="J76" s="277"/>
      <c r="K76" s="482"/>
      <c r="L76" s="482"/>
      <c r="O76" s="73"/>
    </row>
    <row r="77" spans="1:15" ht="27.75" customHeight="1">
      <c r="A77" s="89"/>
      <c r="C77" s="204" t="s">
        <v>181</v>
      </c>
      <c r="D77" s="205"/>
      <c r="E77" s="206"/>
      <c r="F77" s="207">
        <v>125208</v>
      </c>
      <c r="G77" s="207">
        <v>122834</v>
      </c>
      <c r="H77" s="207">
        <v>11984</v>
      </c>
      <c r="I77" s="207">
        <v>7638</v>
      </c>
      <c r="J77" s="277"/>
      <c r="K77" s="482"/>
      <c r="L77" s="482"/>
      <c r="O77" s="73"/>
    </row>
    <row r="78" spans="1:15" ht="27.75" customHeight="1">
      <c r="A78" s="89"/>
      <c r="C78" s="204" t="s">
        <v>33</v>
      </c>
      <c r="D78" s="205"/>
      <c r="E78" s="206"/>
      <c r="F78" s="207">
        <v>55768</v>
      </c>
      <c r="G78" s="207">
        <v>13346</v>
      </c>
      <c r="H78" s="208">
        <v>54368</v>
      </c>
      <c r="I78" s="208">
        <v>10896</v>
      </c>
      <c r="J78" s="277"/>
      <c r="K78" s="482"/>
      <c r="L78" s="482"/>
      <c r="O78" s="73"/>
    </row>
    <row r="79" spans="1:15" ht="11.25" customHeight="1">
      <c r="A79" s="89"/>
      <c r="C79" s="209"/>
      <c r="D79" s="210"/>
      <c r="E79" s="211"/>
      <c r="F79" s="207"/>
      <c r="G79" s="207"/>
      <c r="H79" s="207"/>
      <c r="I79" s="207"/>
      <c r="J79" s="277"/>
      <c r="K79" s="482"/>
      <c r="L79" s="482"/>
      <c r="O79" s="73"/>
    </row>
    <row r="80" spans="1:15" ht="27.75" customHeight="1">
      <c r="A80" s="89"/>
      <c r="C80" s="204"/>
      <c r="D80" s="205"/>
      <c r="E80" s="206"/>
      <c r="F80" s="212">
        <f>SUM(F75:F79)</f>
        <v>868298</v>
      </c>
      <c r="G80" s="212">
        <f>SUM(G75:G79)</f>
        <v>794034</v>
      </c>
      <c r="H80" s="212">
        <f>SUM(H75:H79)</f>
        <v>93561</v>
      </c>
      <c r="I80" s="212">
        <f>SUM(I75:I79)</f>
        <v>26808</v>
      </c>
      <c r="J80" s="482"/>
      <c r="K80" s="482"/>
      <c r="L80" s="482"/>
      <c r="O80" s="73"/>
    </row>
    <row r="81" spans="1:15" ht="27.75" customHeight="1">
      <c r="A81" s="89"/>
      <c r="C81" s="608" t="s">
        <v>387</v>
      </c>
      <c r="D81" s="609"/>
      <c r="E81" s="610"/>
      <c r="F81" s="456">
        <v>-55187</v>
      </c>
      <c r="G81" s="456">
        <v>-2373</v>
      </c>
      <c r="H81" s="457">
        <v>-58645</v>
      </c>
      <c r="I81" s="456">
        <v>-10044</v>
      </c>
      <c r="J81" s="482"/>
      <c r="K81" s="482"/>
      <c r="L81" s="482"/>
      <c r="N81" s="395"/>
      <c r="O81" s="81"/>
    </row>
    <row r="82" spans="1:15" ht="9.75" customHeight="1">
      <c r="A82" s="89"/>
      <c r="C82" s="442"/>
      <c r="D82" s="438"/>
      <c r="E82" s="438"/>
      <c r="F82" s="458"/>
      <c r="G82" s="458"/>
      <c r="H82" s="461"/>
      <c r="I82" s="459"/>
      <c r="J82" s="482"/>
      <c r="K82" s="482"/>
      <c r="L82" s="482"/>
      <c r="N82" s="395"/>
      <c r="O82" s="81"/>
    </row>
    <row r="83" spans="1:15" ht="29.25" customHeight="1">
      <c r="A83" s="89"/>
      <c r="C83" s="495" t="s">
        <v>389</v>
      </c>
      <c r="D83" s="496"/>
      <c r="E83" s="496"/>
      <c r="F83" s="460">
        <f>SUM(F80:F81)</f>
        <v>813111</v>
      </c>
      <c r="G83" s="460">
        <f>SUM(G80:G81)</f>
        <v>791661</v>
      </c>
      <c r="H83" s="462">
        <f>SUM(H80:H81)</f>
        <v>34916</v>
      </c>
      <c r="I83" s="211">
        <f>SUM(I80:I81)</f>
        <v>16764</v>
      </c>
      <c r="J83" s="482"/>
      <c r="K83" s="482"/>
      <c r="L83" s="482"/>
      <c r="O83" s="73"/>
    </row>
    <row r="84" spans="1:15" s="72" customFormat="1" ht="27.75">
      <c r="A84" s="440"/>
      <c r="C84" s="502"/>
      <c r="D84" s="502"/>
      <c r="E84" s="502"/>
      <c r="F84" s="439"/>
      <c r="G84" s="439"/>
      <c r="H84" s="439"/>
      <c r="I84" s="439"/>
      <c r="J84" s="502"/>
      <c r="K84" s="502"/>
      <c r="L84" s="502"/>
      <c r="O84" s="166"/>
    </row>
    <row r="85" spans="1:16" s="72" customFormat="1" ht="34.5" customHeight="1">
      <c r="A85" s="440"/>
      <c r="C85" s="585" t="s">
        <v>90</v>
      </c>
      <c r="D85" s="585"/>
      <c r="E85" s="585"/>
      <c r="F85" s="585"/>
      <c r="G85" s="585"/>
      <c r="H85" s="263"/>
      <c r="I85" s="263"/>
      <c r="J85" s="502"/>
      <c r="K85" s="502"/>
      <c r="L85" s="502"/>
      <c r="P85" s="441"/>
    </row>
    <row r="86" spans="1:12" ht="21.75" customHeight="1">
      <c r="A86" s="597"/>
      <c r="B86" s="597"/>
      <c r="C86" s="597"/>
      <c r="D86" s="597"/>
      <c r="E86" s="597"/>
      <c r="F86" s="597"/>
      <c r="G86" s="597"/>
      <c r="H86" s="597"/>
      <c r="I86" s="597"/>
      <c r="J86" s="597"/>
      <c r="K86" s="493"/>
      <c r="L86" s="493"/>
    </row>
    <row r="87" spans="1:15" s="191" customFormat="1" ht="27.75">
      <c r="A87" s="491" t="s">
        <v>53</v>
      </c>
      <c r="C87" s="194" t="s">
        <v>144</v>
      </c>
      <c r="O87" s="278"/>
    </row>
    <row r="88" s="191" customFormat="1" ht="16.5" customHeight="1">
      <c r="A88" s="491"/>
    </row>
    <row r="89" spans="1:13" s="191" customFormat="1" ht="26.25" customHeight="1">
      <c r="A89" s="194"/>
      <c r="C89" s="534" t="s">
        <v>373</v>
      </c>
      <c r="D89" s="534"/>
      <c r="E89" s="534"/>
      <c r="F89" s="534"/>
      <c r="G89" s="534"/>
      <c r="H89" s="534"/>
      <c r="I89" s="534"/>
      <c r="J89" s="534"/>
      <c r="K89" s="534"/>
      <c r="L89" s="534"/>
      <c r="M89" s="534"/>
    </row>
    <row r="90" s="191" customFormat="1" ht="27.75" hidden="1">
      <c r="A90" s="194"/>
    </row>
    <row r="91" spans="1:11" s="191" customFormat="1" ht="97.5" customHeight="1" hidden="1">
      <c r="A91" s="194"/>
      <c r="C91" s="249"/>
      <c r="D91" s="501"/>
      <c r="E91" s="249" t="s">
        <v>122</v>
      </c>
      <c r="F91" s="249" t="s">
        <v>123</v>
      </c>
      <c r="G91" s="249"/>
      <c r="H91" s="249"/>
      <c r="I91" s="249" t="s">
        <v>124</v>
      </c>
      <c r="J91" s="529"/>
      <c r="K91" s="530"/>
    </row>
    <row r="92" spans="1:11" s="191" customFormat="1" ht="97.5" customHeight="1" hidden="1">
      <c r="A92" s="194"/>
      <c r="C92" s="250"/>
      <c r="D92" s="500" t="s">
        <v>121</v>
      </c>
      <c r="E92" s="250" t="s">
        <v>139</v>
      </c>
      <c r="F92" s="250" t="s">
        <v>139</v>
      </c>
      <c r="G92" s="250"/>
      <c r="H92" s="250"/>
      <c r="I92" s="250" t="s">
        <v>139</v>
      </c>
      <c r="J92" s="527" t="s">
        <v>125</v>
      </c>
      <c r="K92" s="528"/>
    </row>
    <row r="93" spans="1:11" s="191" customFormat="1" ht="97.5" customHeight="1" hidden="1">
      <c r="A93" s="194"/>
      <c r="C93" s="250" t="s">
        <v>126</v>
      </c>
      <c r="D93" s="500" t="s">
        <v>127</v>
      </c>
      <c r="E93" s="250" t="s">
        <v>141</v>
      </c>
      <c r="F93" s="250" t="s">
        <v>141</v>
      </c>
      <c r="G93" s="250"/>
      <c r="H93" s="250"/>
      <c r="I93" s="250" t="s">
        <v>141</v>
      </c>
      <c r="J93" s="527" t="s">
        <v>128</v>
      </c>
      <c r="K93" s="528"/>
    </row>
    <row r="94" spans="1:11" s="191" customFormat="1" ht="97.5" customHeight="1" hidden="1">
      <c r="A94" s="194"/>
      <c r="C94" s="251"/>
      <c r="D94" s="486" t="s">
        <v>140</v>
      </c>
      <c r="E94" s="251" t="s">
        <v>129</v>
      </c>
      <c r="F94" s="251" t="s">
        <v>129</v>
      </c>
      <c r="G94" s="251"/>
      <c r="H94" s="251"/>
      <c r="I94" s="251" t="s">
        <v>129</v>
      </c>
      <c r="J94" s="589" t="s">
        <v>129</v>
      </c>
      <c r="K94" s="590"/>
    </row>
    <row r="95" spans="1:11" s="191" customFormat="1" ht="97.5" customHeight="1" hidden="1">
      <c r="A95" s="194"/>
      <c r="C95" s="252"/>
      <c r="D95" s="204"/>
      <c r="E95" s="253"/>
      <c r="F95" s="253"/>
      <c r="G95" s="253"/>
      <c r="H95" s="253"/>
      <c r="I95" s="253"/>
      <c r="J95" s="204"/>
      <c r="K95" s="254"/>
    </row>
    <row r="96" spans="1:11" s="191" customFormat="1" ht="97.5" customHeight="1" hidden="1">
      <c r="A96" s="194"/>
      <c r="C96" s="252" t="s">
        <v>147</v>
      </c>
      <c r="D96" s="255">
        <v>24000</v>
      </c>
      <c r="E96" s="256">
        <v>1.42</v>
      </c>
      <c r="F96" s="256">
        <v>1.58</v>
      </c>
      <c r="G96" s="256"/>
      <c r="H96" s="256"/>
      <c r="I96" s="256">
        <v>1.4892</v>
      </c>
      <c r="J96" s="255">
        <v>35740</v>
      </c>
      <c r="K96" s="254"/>
    </row>
    <row r="97" spans="1:11" s="191" customFormat="1" ht="97.5" customHeight="1" hidden="1">
      <c r="A97" s="194"/>
      <c r="C97" s="252" t="s">
        <v>148</v>
      </c>
      <c r="D97" s="255">
        <v>17000</v>
      </c>
      <c r="E97" s="256">
        <v>1.51</v>
      </c>
      <c r="F97" s="256">
        <v>1.58</v>
      </c>
      <c r="G97" s="256"/>
      <c r="H97" s="256"/>
      <c r="I97" s="256">
        <v>1.5306</v>
      </c>
      <c r="J97" s="255">
        <v>26021</v>
      </c>
      <c r="K97" s="254"/>
    </row>
    <row r="98" spans="1:11" s="191" customFormat="1" ht="97.5" customHeight="1" hidden="1">
      <c r="A98" s="194"/>
      <c r="C98" s="257"/>
      <c r="D98" s="258"/>
      <c r="E98" s="259"/>
      <c r="F98" s="259"/>
      <c r="G98" s="259"/>
      <c r="H98" s="259"/>
      <c r="I98" s="259"/>
      <c r="J98" s="258"/>
      <c r="K98" s="260"/>
    </row>
    <row r="99" spans="1:11" s="191" customFormat="1" ht="16.5" customHeight="1">
      <c r="A99" s="194"/>
      <c r="C99" s="205"/>
      <c r="D99" s="261"/>
      <c r="E99" s="261"/>
      <c r="F99" s="261"/>
      <c r="G99" s="261"/>
      <c r="H99" s="261"/>
      <c r="I99" s="261"/>
      <c r="J99" s="261"/>
      <c r="K99" s="205"/>
    </row>
    <row r="100" spans="1:3" s="191" customFormat="1" ht="25.5" customHeight="1">
      <c r="A100" s="194" t="s">
        <v>54</v>
      </c>
      <c r="C100" s="196" t="s">
        <v>212</v>
      </c>
    </row>
    <row r="101" spans="1:3" s="191" customFormat="1" ht="16.5" customHeight="1">
      <c r="A101" s="194"/>
      <c r="C101" s="197"/>
    </row>
    <row r="102" spans="1:10" s="191" customFormat="1" ht="104.25" customHeight="1">
      <c r="A102" s="202"/>
      <c r="B102" s="197"/>
      <c r="C102" s="534" t="s">
        <v>423</v>
      </c>
      <c r="D102" s="534"/>
      <c r="E102" s="534"/>
      <c r="F102" s="534"/>
      <c r="G102" s="534"/>
      <c r="H102" s="534"/>
      <c r="I102" s="534"/>
      <c r="J102" s="534"/>
    </row>
    <row r="103" spans="2:10" ht="16.5" customHeight="1">
      <c r="B103" s="66"/>
      <c r="C103" s="65"/>
      <c r="D103" s="65"/>
      <c r="E103" s="65"/>
      <c r="F103" s="65"/>
      <c r="G103" s="65"/>
      <c r="H103" s="65"/>
      <c r="I103" s="65"/>
      <c r="J103" s="65"/>
    </row>
    <row r="104" spans="1:3" s="191" customFormat="1" ht="27" customHeight="1">
      <c r="A104" s="194" t="s">
        <v>55</v>
      </c>
      <c r="B104" s="194"/>
      <c r="C104" s="194" t="s">
        <v>216</v>
      </c>
    </row>
    <row r="105" spans="1:3" s="191" customFormat="1" ht="16.5" customHeight="1">
      <c r="A105" s="194"/>
      <c r="B105" s="194"/>
      <c r="C105" s="194"/>
    </row>
    <row r="106" spans="3:13" s="191" customFormat="1" ht="36.75" customHeight="1">
      <c r="C106" s="552" t="s">
        <v>297</v>
      </c>
      <c r="D106" s="552"/>
      <c r="E106" s="552"/>
      <c r="F106" s="552"/>
      <c r="G106" s="552"/>
      <c r="H106" s="552"/>
      <c r="I106" s="552"/>
      <c r="J106" s="482"/>
      <c r="K106" s="482"/>
      <c r="L106" s="482"/>
      <c r="M106" s="482"/>
    </row>
    <row r="107" spans="3:12" s="191" customFormat="1" ht="15" customHeight="1">
      <c r="C107" s="482"/>
      <c r="D107" s="482"/>
      <c r="E107" s="482"/>
      <c r="F107" s="482"/>
      <c r="G107" s="482"/>
      <c r="H107" s="482"/>
      <c r="I107" s="482"/>
      <c r="J107" s="482"/>
      <c r="K107" s="482"/>
      <c r="L107" s="482"/>
    </row>
    <row r="108" spans="1:3" s="191" customFormat="1" ht="30" customHeight="1">
      <c r="A108" s="194" t="s">
        <v>56</v>
      </c>
      <c r="B108" s="194"/>
      <c r="C108" s="194" t="s">
        <v>58</v>
      </c>
    </row>
    <row r="109" spans="1:3" s="191" customFormat="1" ht="16.5" customHeight="1">
      <c r="A109" s="194"/>
      <c r="B109" s="194"/>
      <c r="C109" s="194"/>
    </row>
    <row r="110" spans="1:12" s="191" customFormat="1" ht="28.5" customHeight="1">
      <c r="A110" s="194"/>
      <c r="B110" s="194"/>
      <c r="C110" s="552" t="s">
        <v>57</v>
      </c>
      <c r="D110" s="552"/>
      <c r="E110" s="552"/>
      <c r="F110" s="552"/>
      <c r="G110" s="552"/>
      <c r="H110" s="552"/>
      <c r="I110" s="552"/>
      <c r="J110" s="552"/>
      <c r="K110" s="552"/>
      <c r="L110" s="552"/>
    </row>
    <row r="111" spans="1:12" s="191" customFormat="1" ht="97.5" customHeight="1" hidden="1">
      <c r="A111" s="194"/>
      <c r="B111" s="194"/>
      <c r="C111" s="482"/>
      <c r="D111" s="482"/>
      <c r="E111" s="482"/>
      <c r="F111" s="482"/>
      <c r="G111" s="482"/>
      <c r="H111" s="482"/>
      <c r="I111" s="482"/>
      <c r="J111" s="482"/>
      <c r="K111" s="482"/>
      <c r="L111" s="482"/>
    </row>
    <row r="112" spans="3:12" s="191" customFormat="1" ht="97.5" customHeight="1" hidden="1">
      <c r="C112" s="552" t="s">
        <v>103</v>
      </c>
      <c r="D112" s="552"/>
      <c r="E112" s="552"/>
      <c r="F112" s="552"/>
      <c r="G112" s="552"/>
      <c r="H112" s="552"/>
      <c r="I112" s="552"/>
      <c r="J112" s="552"/>
      <c r="K112" s="552"/>
      <c r="L112" s="552"/>
    </row>
    <row r="113" spans="2:12" s="191" customFormat="1" ht="97.5" customHeight="1" hidden="1">
      <c r="B113" s="197"/>
      <c r="C113" s="552" t="s">
        <v>106</v>
      </c>
      <c r="D113" s="552"/>
      <c r="E113" s="552"/>
      <c r="F113" s="552"/>
      <c r="G113" s="552"/>
      <c r="H113" s="552"/>
      <c r="I113" s="552"/>
      <c r="J113" s="552"/>
      <c r="K113" s="552"/>
      <c r="L113" s="552"/>
    </row>
    <row r="114" spans="2:12" s="191" customFormat="1" ht="97.5" customHeight="1" hidden="1">
      <c r="B114" s="197"/>
      <c r="C114" s="552" t="s">
        <v>43</v>
      </c>
      <c r="D114" s="552"/>
      <c r="E114" s="552"/>
      <c r="F114" s="552"/>
      <c r="G114" s="552"/>
      <c r="H114" s="552"/>
      <c r="I114" s="552"/>
      <c r="J114" s="552"/>
      <c r="K114" s="552"/>
      <c r="L114" s="552"/>
    </row>
    <row r="115" spans="1:12" s="191" customFormat="1" ht="97.5" customHeight="1" hidden="1">
      <c r="A115" s="552" t="s">
        <v>105</v>
      </c>
      <c r="B115" s="552"/>
      <c r="C115" s="552"/>
      <c r="D115" s="552"/>
      <c r="E115" s="552"/>
      <c r="F115" s="552"/>
      <c r="G115" s="552"/>
      <c r="H115" s="552"/>
      <c r="I115" s="552"/>
      <c r="J115" s="552"/>
      <c r="K115" s="484"/>
      <c r="L115" s="484"/>
    </row>
    <row r="116" spans="11:12" s="191" customFormat="1" ht="27.75" hidden="1">
      <c r="K116" s="484"/>
      <c r="L116" s="484"/>
    </row>
    <row r="117" spans="3:12" s="191" customFormat="1" ht="18" customHeight="1">
      <c r="C117" s="482"/>
      <c r="D117" s="482"/>
      <c r="E117" s="482"/>
      <c r="F117" s="482"/>
      <c r="G117" s="482"/>
      <c r="H117" s="482"/>
      <c r="I117" s="482"/>
      <c r="J117" s="482"/>
      <c r="K117" s="482"/>
      <c r="L117" s="482"/>
    </row>
    <row r="118" spans="1:3" s="191" customFormat="1" ht="25.5" customHeight="1">
      <c r="A118" s="194" t="s">
        <v>60</v>
      </c>
      <c r="B118" s="194"/>
      <c r="C118" s="194" t="s">
        <v>59</v>
      </c>
    </row>
    <row r="119" spans="1:3" s="191" customFormat="1" ht="16.5" customHeight="1">
      <c r="A119" s="194"/>
      <c r="B119" s="194"/>
      <c r="C119" s="194"/>
    </row>
    <row r="120" spans="3:12" s="191" customFormat="1" ht="27" customHeight="1">
      <c r="C120" s="552" t="s">
        <v>415</v>
      </c>
      <c r="D120" s="552"/>
      <c r="E120" s="552"/>
      <c r="F120" s="552"/>
      <c r="G120" s="552"/>
      <c r="H120" s="552"/>
      <c r="I120" s="552"/>
      <c r="J120" s="552"/>
      <c r="K120" s="552"/>
      <c r="L120" s="552"/>
    </row>
    <row r="121" spans="3:12" s="191" customFormat="1" ht="15" customHeight="1">
      <c r="C121" s="482"/>
      <c r="D121" s="482"/>
      <c r="E121" s="482"/>
      <c r="F121" s="482"/>
      <c r="G121" s="482"/>
      <c r="H121" s="539"/>
      <c r="I121" s="539"/>
      <c r="J121" s="479"/>
      <c r="K121" s="482"/>
      <c r="L121" s="482"/>
    </row>
    <row r="122" spans="3:12" s="191" customFormat="1" ht="27.75" customHeight="1" thickBot="1">
      <c r="C122" s="482"/>
      <c r="D122" s="482"/>
      <c r="E122" s="482"/>
      <c r="F122" s="482"/>
      <c r="G122" s="482"/>
      <c r="H122" s="388" t="s">
        <v>398</v>
      </c>
      <c r="I122" s="388" t="s">
        <v>406</v>
      </c>
      <c r="J122" s="482"/>
      <c r="K122" s="482"/>
      <c r="L122" s="482"/>
    </row>
    <row r="123" spans="3:24" s="191" customFormat="1" ht="27" customHeight="1" thickBot="1">
      <c r="C123" s="484"/>
      <c r="D123" s="484"/>
      <c r="E123" s="484"/>
      <c r="F123" s="484"/>
      <c r="G123" s="484"/>
      <c r="H123" s="497" t="s">
        <v>115</v>
      </c>
      <c r="I123" s="497" t="s">
        <v>115</v>
      </c>
      <c r="J123" s="484"/>
      <c r="K123" s="484"/>
      <c r="L123" s="484"/>
      <c r="S123" s="467" t="s">
        <v>0</v>
      </c>
      <c r="T123" s="191" t="s">
        <v>1</v>
      </c>
      <c r="U123" s="467" t="s">
        <v>2</v>
      </c>
      <c r="V123" s="191" t="s">
        <v>3</v>
      </c>
      <c r="W123" s="467" t="s">
        <v>416</v>
      </c>
      <c r="X123" s="191" t="s">
        <v>125</v>
      </c>
    </row>
    <row r="124" spans="3:24" s="191" customFormat="1" ht="30" customHeight="1">
      <c r="C124" s="552" t="s">
        <v>160</v>
      </c>
      <c r="D124" s="552"/>
      <c r="E124" s="552"/>
      <c r="F124" s="552"/>
      <c r="G124" s="482"/>
      <c r="H124" s="213">
        <v>46950</v>
      </c>
      <c r="I124" s="214">
        <v>45658</v>
      </c>
      <c r="K124" s="479"/>
      <c r="L124" s="479"/>
      <c r="R124" s="191" t="s">
        <v>4</v>
      </c>
      <c r="S124" s="191">
        <v>0</v>
      </c>
      <c r="U124" s="191">
        <v>16500</v>
      </c>
      <c r="W124" s="191">
        <v>17559</v>
      </c>
      <c r="X124" s="191">
        <f>SUM(S124:W124)</f>
        <v>34059</v>
      </c>
    </row>
    <row r="125" spans="3:24" s="191" customFormat="1" ht="27" customHeight="1">
      <c r="C125" s="552" t="s">
        <v>388</v>
      </c>
      <c r="D125" s="552"/>
      <c r="E125" s="552"/>
      <c r="F125" s="552"/>
      <c r="G125" s="482"/>
      <c r="H125" s="213">
        <v>33375</v>
      </c>
      <c r="I125" s="214">
        <v>26629</v>
      </c>
      <c r="K125" s="479"/>
      <c r="L125" s="479"/>
      <c r="R125" s="191" t="s">
        <v>5</v>
      </c>
      <c r="S125" s="191">
        <v>31967</v>
      </c>
      <c r="U125" s="191">
        <v>909</v>
      </c>
      <c r="W125" s="191">
        <v>494</v>
      </c>
      <c r="X125" s="191">
        <f>SUM(S125:W125)</f>
        <v>33370</v>
      </c>
    </row>
    <row r="126" spans="3:24" s="191" customFormat="1" ht="27.75">
      <c r="C126" s="479"/>
      <c r="D126" s="479"/>
      <c r="E126" s="479"/>
      <c r="F126" s="479"/>
      <c r="G126" s="479"/>
      <c r="H126" s="215"/>
      <c r="I126" s="479"/>
      <c r="K126" s="479"/>
      <c r="L126" s="479"/>
      <c r="S126" s="191">
        <f>SUM(S124:S125)</f>
        <v>31967</v>
      </c>
      <c r="T126" s="191">
        <f>SUM(T124:T125)</f>
        <v>0</v>
      </c>
      <c r="U126" s="191">
        <f>SUM(U124:U125)</f>
        <v>17409</v>
      </c>
      <c r="V126" s="191">
        <f>SUM(V124:V125)</f>
        <v>0</v>
      </c>
      <c r="W126" s="191">
        <f>SUM(W124:W125)</f>
        <v>18053</v>
      </c>
      <c r="X126" s="191">
        <f>SUM(S126:W126)</f>
        <v>67429</v>
      </c>
    </row>
    <row r="127" spans="3:12" s="191" customFormat="1" ht="28.5" thickBot="1">
      <c r="C127" s="479"/>
      <c r="D127" s="479"/>
      <c r="E127" s="479"/>
      <c r="F127" s="479"/>
      <c r="G127" s="479"/>
      <c r="H127" s="216">
        <f>SUM(H124:H126)</f>
        <v>80325</v>
      </c>
      <c r="I127" s="216">
        <f>SUM(I124:I126)</f>
        <v>72287</v>
      </c>
      <c r="K127" s="479"/>
      <c r="L127" s="479"/>
    </row>
    <row r="128" s="191" customFormat="1" ht="18" customHeight="1" thickTop="1"/>
    <row r="129" spans="1:3" s="191" customFormat="1" ht="97.5" customHeight="1" hidden="1">
      <c r="A129" s="194" t="s">
        <v>61</v>
      </c>
      <c r="B129" s="194"/>
      <c r="C129" s="194" t="s">
        <v>161</v>
      </c>
    </row>
    <row r="130" spans="3:12" s="217" customFormat="1" ht="97.5" customHeight="1" hidden="1">
      <c r="C130" s="534" t="s">
        <v>16</v>
      </c>
      <c r="D130" s="534"/>
      <c r="E130" s="534"/>
      <c r="F130" s="534"/>
      <c r="G130" s="534"/>
      <c r="H130" s="534"/>
      <c r="I130" s="534"/>
      <c r="J130" s="534"/>
      <c r="K130" s="484"/>
      <c r="L130" s="484"/>
    </row>
    <row r="131" spans="1:10" s="191" customFormat="1" ht="19.5" customHeight="1" hidden="1">
      <c r="A131" s="586"/>
      <c r="B131" s="586"/>
      <c r="C131" s="586"/>
      <c r="D131" s="586"/>
      <c r="E131" s="586"/>
      <c r="F131" s="586"/>
      <c r="G131" s="586"/>
      <c r="H131" s="586"/>
      <c r="I131" s="586"/>
      <c r="J131" s="586"/>
    </row>
    <row r="132" spans="8:9" s="191" customFormat="1" ht="18" customHeight="1">
      <c r="H132" s="193"/>
      <c r="I132" s="193"/>
    </row>
    <row r="133" spans="1:12" ht="27">
      <c r="A133" s="588" t="s">
        <v>182</v>
      </c>
      <c r="B133" s="588"/>
      <c r="C133" s="588"/>
      <c r="D133" s="588"/>
      <c r="E133" s="588"/>
      <c r="F133" s="588"/>
      <c r="G133" s="588"/>
      <c r="H133" s="588"/>
      <c r="I133" s="588"/>
      <c r="J133" s="588"/>
      <c r="K133" s="588"/>
      <c r="L133" s="588"/>
    </row>
    <row r="134" spans="1:12" ht="27">
      <c r="A134" s="485"/>
      <c r="B134" s="491"/>
      <c r="C134" s="491"/>
      <c r="D134" s="491"/>
      <c r="E134" s="491"/>
      <c r="F134" s="491"/>
      <c r="G134" s="491"/>
      <c r="H134" s="491"/>
      <c r="I134" s="491"/>
      <c r="J134" s="491"/>
      <c r="K134" s="491"/>
      <c r="L134" s="491"/>
    </row>
    <row r="135" spans="1:12" s="191" customFormat="1" ht="30" customHeight="1">
      <c r="A135" s="491"/>
      <c r="C135" s="192" t="s">
        <v>94</v>
      </c>
      <c r="H135" s="193"/>
      <c r="I135" s="193"/>
      <c r="L135" s="191" t="s">
        <v>175</v>
      </c>
    </row>
    <row r="136" spans="8:9" s="191" customFormat="1" ht="18" customHeight="1">
      <c r="H136" s="193"/>
      <c r="I136" s="193"/>
    </row>
    <row r="137" spans="1:12" s="191" customFormat="1" ht="25.5" customHeight="1">
      <c r="A137" s="199" t="s">
        <v>62</v>
      </c>
      <c r="C137" s="553" t="s">
        <v>63</v>
      </c>
      <c r="D137" s="553"/>
      <c r="E137" s="553"/>
      <c r="F137" s="553"/>
      <c r="G137" s="553"/>
      <c r="H137" s="553"/>
      <c r="I137" s="553"/>
      <c r="J137" s="553"/>
      <c r="K137" s="482"/>
      <c r="L137" s="482"/>
    </row>
    <row r="138" spans="1:12" s="191" customFormat="1" ht="16.5" customHeight="1">
      <c r="A138" s="200"/>
      <c r="C138" s="218"/>
      <c r="D138" s="219"/>
      <c r="E138" s="219"/>
      <c r="F138" s="220"/>
      <c r="G138" s="220"/>
      <c r="H138" s="220"/>
      <c r="I138" s="481"/>
      <c r="J138" s="481"/>
      <c r="K138" s="482"/>
      <c r="L138" s="482"/>
    </row>
    <row r="139" spans="1:13" s="191" customFormat="1" ht="129.75" customHeight="1">
      <c r="A139" s="221"/>
      <c r="C139" s="552" t="s">
        <v>431</v>
      </c>
      <c r="D139" s="552"/>
      <c r="E139" s="552"/>
      <c r="F139" s="552"/>
      <c r="G139" s="552"/>
      <c r="H139" s="552"/>
      <c r="I139" s="552"/>
      <c r="J139" s="552"/>
      <c r="K139" s="481"/>
      <c r="L139" s="481"/>
      <c r="M139" s="201"/>
    </row>
    <row r="140" spans="1:13" s="191" customFormat="1" ht="128.25" customHeight="1">
      <c r="A140" s="221"/>
      <c r="C140" s="552" t="s">
        <v>430</v>
      </c>
      <c r="D140" s="552"/>
      <c r="E140" s="552"/>
      <c r="F140" s="552"/>
      <c r="G140" s="552"/>
      <c r="H140" s="552"/>
      <c r="I140" s="552"/>
      <c r="J140" s="552"/>
      <c r="K140" s="481"/>
      <c r="L140" s="481"/>
      <c r="M140" s="201"/>
    </row>
    <row r="141" spans="1:13" s="191" customFormat="1" ht="108.75" customHeight="1">
      <c r="A141" s="221"/>
      <c r="C141" s="552" t="s">
        <v>435</v>
      </c>
      <c r="D141" s="552"/>
      <c r="E141" s="552"/>
      <c r="F141" s="552"/>
      <c r="G141" s="552"/>
      <c r="H141" s="552"/>
      <c r="I141" s="552"/>
      <c r="J141" s="552"/>
      <c r="K141" s="481"/>
      <c r="L141" s="481"/>
      <c r="M141" s="201"/>
    </row>
    <row r="142" spans="1:39" s="191" customFormat="1" ht="123.75" customHeight="1">
      <c r="A142" s="221"/>
      <c r="C142" s="552" t="s">
        <v>427</v>
      </c>
      <c r="D142" s="552"/>
      <c r="E142" s="552"/>
      <c r="F142" s="552"/>
      <c r="G142" s="552"/>
      <c r="H142" s="552"/>
      <c r="I142" s="552"/>
      <c r="J142" s="552"/>
      <c r="K142" s="481"/>
      <c r="L142" s="481"/>
      <c r="M142" s="201"/>
      <c r="N142" s="616"/>
      <c r="O142" s="616"/>
      <c r="P142" s="616"/>
      <c r="Q142" s="616"/>
      <c r="R142" s="616"/>
      <c r="S142" s="616"/>
      <c r="T142" s="616"/>
      <c r="U142" s="616"/>
      <c r="V142" s="616"/>
      <c r="W142" s="616"/>
      <c r="X142" s="616"/>
      <c r="Y142" s="616"/>
      <c r="Z142" s="616"/>
      <c r="AA142" s="616"/>
      <c r="AB142" s="616"/>
      <c r="AC142" s="616"/>
      <c r="AD142" s="616"/>
      <c r="AE142" s="616"/>
      <c r="AF142" s="616"/>
      <c r="AG142" s="616"/>
      <c r="AH142" s="616"/>
      <c r="AI142" s="616"/>
      <c r="AJ142" s="616"/>
      <c r="AK142" s="616"/>
      <c r="AL142" s="616"/>
      <c r="AM142" s="616"/>
    </row>
    <row r="143" spans="1:13" s="191" customFormat="1" ht="97.5" customHeight="1">
      <c r="A143" s="221"/>
      <c r="C143" s="552" t="s">
        <v>432</v>
      </c>
      <c r="D143" s="552"/>
      <c r="E143" s="552"/>
      <c r="F143" s="552"/>
      <c r="G143" s="552"/>
      <c r="H143" s="552"/>
      <c r="I143" s="552"/>
      <c r="J143" s="552"/>
      <c r="K143" s="481"/>
      <c r="L143" s="481"/>
      <c r="M143" s="201"/>
    </row>
    <row r="144" spans="8:9" ht="15" customHeight="1">
      <c r="H144" s="477"/>
      <c r="I144" s="477"/>
    </row>
    <row r="145" spans="1:10" s="191" customFormat="1" ht="27.75" customHeight="1">
      <c r="A145" s="199" t="s">
        <v>64</v>
      </c>
      <c r="C145" s="553" t="s">
        <v>137</v>
      </c>
      <c r="D145" s="553"/>
      <c r="E145" s="553"/>
      <c r="F145" s="553"/>
      <c r="G145" s="553"/>
      <c r="H145" s="553"/>
      <c r="I145" s="553"/>
      <c r="J145" s="553"/>
    </row>
    <row r="146" spans="1:10" s="191" customFormat="1" ht="16.5" customHeight="1">
      <c r="A146" s="200"/>
      <c r="C146" s="481"/>
      <c r="D146" s="481"/>
      <c r="E146" s="481"/>
      <c r="F146" s="481"/>
      <c r="G146" s="481"/>
      <c r="H146" s="481"/>
      <c r="I146" s="481"/>
      <c r="J146" s="481"/>
    </row>
    <row r="147" spans="1:10" s="191" customFormat="1" ht="103.5" customHeight="1">
      <c r="A147" s="200"/>
      <c r="C147" s="552" t="s">
        <v>433</v>
      </c>
      <c r="D147" s="552"/>
      <c r="E147" s="552"/>
      <c r="F147" s="552"/>
      <c r="G147" s="552"/>
      <c r="H147" s="552"/>
      <c r="I147" s="552"/>
      <c r="J147" s="552"/>
    </row>
    <row r="148" spans="1:10" s="191" customFormat="1" ht="20.25" customHeight="1">
      <c r="A148" s="200"/>
      <c r="C148" s="534"/>
      <c r="D148" s="534"/>
      <c r="E148" s="534"/>
      <c r="F148" s="534"/>
      <c r="G148" s="534"/>
      <c r="H148" s="534"/>
      <c r="I148" s="534"/>
      <c r="J148" s="534"/>
    </row>
    <row r="149" spans="8:9" s="191" customFormat="1" ht="16.5" customHeight="1">
      <c r="H149" s="193"/>
      <c r="I149" s="193"/>
    </row>
    <row r="150" spans="1:12" s="191" customFormat="1" ht="27.75">
      <c r="A150" s="199" t="s">
        <v>65</v>
      </c>
      <c r="C150" s="553" t="s">
        <v>390</v>
      </c>
      <c r="D150" s="553"/>
      <c r="E150" s="553"/>
      <c r="F150" s="553"/>
      <c r="G150" s="553"/>
      <c r="H150" s="553"/>
      <c r="I150" s="553"/>
      <c r="J150" s="553"/>
      <c r="K150" s="482"/>
      <c r="L150" s="482"/>
    </row>
    <row r="151" spans="1:12" s="191" customFormat="1" ht="16.5" customHeight="1">
      <c r="A151" s="199"/>
      <c r="C151" s="481"/>
      <c r="D151" s="481"/>
      <c r="E151" s="481"/>
      <c r="F151" s="481"/>
      <c r="G151" s="481"/>
      <c r="H151" s="481"/>
      <c r="I151" s="481"/>
      <c r="J151" s="481"/>
      <c r="K151" s="482"/>
      <c r="L151" s="482"/>
    </row>
    <row r="152" spans="3:12" s="191" customFormat="1" ht="150" customHeight="1">
      <c r="C152" s="552" t="s">
        <v>434</v>
      </c>
      <c r="D152" s="552"/>
      <c r="E152" s="552"/>
      <c r="F152" s="552"/>
      <c r="G152" s="552"/>
      <c r="H152" s="552"/>
      <c r="I152" s="552"/>
      <c r="J152" s="552"/>
      <c r="K152" s="482"/>
      <c r="L152" s="482"/>
    </row>
    <row r="153" spans="3:12" s="191" customFormat="1" ht="56.25" customHeight="1">
      <c r="C153" s="552" t="s">
        <v>394</v>
      </c>
      <c r="D153" s="552"/>
      <c r="E153" s="552"/>
      <c r="F153" s="552"/>
      <c r="G153" s="552"/>
      <c r="H153" s="552"/>
      <c r="I153" s="552"/>
      <c r="J153" s="552"/>
      <c r="K153" s="482"/>
      <c r="L153" s="482"/>
    </row>
    <row r="154" spans="1:12" ht="27">
      <c r="A154" s="588" t="s">
        <v>99</v>
      </c>
      <c r="B154" s="588"/>
      <c r="C154" s="588"/>
      <c r="D154" s="588"/>
      <c r="E154" s="588"/>
      <c r="F154" s="588"/>
      <c r="G154" s="588"/>
      <c r="H154" s="588"/>
      <c r="I154" s="588"/>
      <c r="J154" s="588"/>
      <c r="K154" s="588"/>
      <c r="L154" s="588"/>
    </row>
    <row r="155" spans="8:9" s="191" customFormat="1" ht="16.5" customHeight="1">
      <c r="H155" s="193"/>
      <c r="I155" s="193"/>
    </row>
    <row r="156" spans="1:12" s="191" customFormat="1" ht="26.25" customHeight="1">
      <c r="A156" s="199" t="s">
        <v>66</v>
      </c>
      <c r="C156" s="553" t="s">
        <v>132</v>
      </c>
      <c r="D156" s="553"/>
      <c r="E156" s="553"/>
      <c r="F156" s="553"/>
      <c r="G156" s="553"/>
      <c r="H156" s="553"/>
      <c r="I156" s="553"/>
      <c r="J156" s="553"/>
      <c r="K156" s="482"/>
      <c r="L156" s="482"/>
    </row>
    <row r="157" spans="1:12" s="191" customFormat="1" ht="16.5" customHeight="1">
      <c r="A157" s="199"/>
      <c r="C157" s="481"/>
      <c r="D157" s="481"/>
      <c r="E157" s="481"/>
      <c r="F157" s="481"/>
      <c r="G157" s="481"/>
      <c r="H157" s="481"/>
      <c r="I157" s="481"/>
      <c r="J157" s="481"/>
      <c r="K157" s="482"/>
      <c r="L157" s="482"/>
    </row>
    <row r="158" spans="1:12" s="191" customFormat="1" ht="27.75">
      <c r="A158" s="221"/>
      <c r="C158" s="537" t="s">
        <v>77</v>
      </c>
      <c r="D158" s="537"/>
      <c r="E158" s="537"/>
      <c r="F158" s="537"/>
      <c r="G158" s="537"/>
      <c r="H158" s="537"/>
      <c r="I158" s="537"/>
      <c r="J158" s="537"/>
      <c r="K158" s="482"/>
      <c r="L158" s="482"/>
    </row>
    <row r="159" spans="8:9" s="191" customFormat="1" ht="16.5" customHeight="1">
      <c r="H159" s="193"/>
      <c r="I159" s="193"/>
    </row>
    <row r="160" spans="1:12" s="191" customFormat="1" ht="34.5" customHeight="1" hidden="1">
      <c r="A160" s="586" t="s">
        <v>99</v>
      </c>
      <c r="B160" s="586"/>
      <c r="C160" s="586"/>
      <c r="D160" s="586"/>
      <c r="E160" s="586"/>
      <c r="F160" s="586"/>
      <c r="G160" s="586"/>
      <c r="H160" s="586"/>
      <c r="I160" s="586"/>
      <c r="J160" s="586"/>
      <c r="K160" s="482"/>
      <c r="L160" s="482"/>
    </row>
    <row r="161" spans="1:12" s="191" customFormat="1" ht="24" customHeight="1">
      <c r="A161" s="199" t="s">
        <v>67</v>
      </c>
      <c r="B161" s="194"/>
      <c r="C161" s="553" t="s">
        <v>116</v>
      </c>
      <c r="D161" s="553"/>
      <c r="E161" s="553"/>
      <c r="F161" s="553"/>
      <c r="G161" s="553"/>
      <c r="H161" s="553"/>
      <c r="I161" s="553"/>
      <c r="J161" s="553"/>
      <c r="K161" s="553"/>
      <c r="L161" s="553"/>
    </row>
    <row r="162" spans="1:12" s="191" customFormat="1" ht="16.5" customHeight="1">
      <c r="A162" s="199"/>
      <c r="B162" s="194"/>
      <c r="C162" s="481"/>
      <c r="D162" s="481"/>
      <c r="E162" s="481"/>
      <c r="F162" s="481"/>
      <c r="G162" s="481"/>
      <c r="H162" s="481"/>
      <c r="I162" s="481"/>
      <c r="J162" s="481"/>
      <c r="K162" s="481"/>
      <c r="L162" s="481"/>
    </row>
    <row r="163" spans="3:12" s="191" customFormat="1" ht="27" customHeight="1">
      <c r="C163" s="552" t="s">
        <v>177</v>
      </c>
      <c r="D163" s="552"/>
      <c r="E163" s="552"/>
      <c r="F163" s="552"/>
      <c r="G163" s="552"/>
      <c r="H163" s="552"/>
      <c r="I163" s="552"/>
      <c r="J163" s="552"/>
      <c r="K163" s="552"/>
      <c r="L163" s="552"/>
    </row>
    <row r="164" spans="3:12" s="191" customFormat="1" ht="18" customHeight="1">
      <c r="C164" s="482"/>
      <c r="D164" s="482"/>
      <c r="E164" s="482"/>
      <c r="F164" s="482"/>
      <c r="G164" s="482"/>
      <c r="H164" s="482"/>
      <c r="I164" s="482"/>
      <c r="J164" s="482"/>
      <c r="K164" s="482"/>
      <c r="L164" s="482"/>
    </row>
    <row r="165" spans="3:12" s="191" customFormat="1" ht="57" customHeight="1">
      <c r="C165" s="482"/>
      <c r="D165" s="482"/>
      <c r="E165" s="482"/>
      <c r="F165" s="482"/>
      <c r="G165" s="482"/>
      <c r="H165" s="497" t="s">
        <v>407</v>
      </c>
      <c r="I165" s="497" t="s">
        <v>408</v>
      </c>
      <c r="K165" s="482"/>
      <c r="L165" s="482"/>
    </row>
    <row r="166" spans="3:12" s="191" customFormat="1" ht="9.75" customHeight="1">
      <c r="C166" s="482"/>
      <c r="D166" s="482"/>
      <c r="E166" s="482"/>
      <c r="F166" s="482"/>
      <c r="G166" s="482"/>
      <c r="H166" s="479"/>
      <c r="I166" s="497"/>
      <c r="K166" s="482"/>
      <c r="L166" s="482"/>
    </row>
    <row r="167" spans="3:12" s="191" customFormat="1" ht="25.5" customHeight="1">
      <c r="C167" s="482"/>
      <c r="D167" s="482"/>
      <c r="E167" s="482"/>
      <c r="G167" s="482"/>
      <c r="H167" s="491" t="s">
        <v>115</v>
      </c>
      <c r="I167" s="491" t="s">
        <v>115</v>
      </c>
      <c r="K167" s="482"/>
      <c r="L167" s="482"/>
    </row>
    <row r="168" spans="3:12" s="191" customFormat="1" ht="18" customHeight="1">
      <c r="C168" s="482"/>
      <c r="D168" s="482"/>
      <c r="E168" s="482"/>
      <c r="F168" s="482"/>
      <c r="G168" s="482"/>
      <c r="H168" s="479"/>
      <c r="I168" s="479"/>
      <c r="K168" s="482"/>
      <c r="L168" s="482"/>
    </row>
    <row r="169" spans="3:12" s="191" customFormat="1" ht="30" customHeight="1">
      <c r="C169" s="482" t="s">
        <v>116</v>
      </c>
      <c r="D169" s="482"/>
      <c r="E169" s="482"/>
      <c r="F169" s="482"/>
      <c r="G169" s="482"/>
      <c r="H169" s="193"/>
      <c r="I169" s="222"/>
      <c r="K169" s="482"/>
      <c r="L169" s="482"/>
    </row>
    <row r="170" spans="3:12" s="191" customFormat="1" ht="30.75" customHeight="1">
      <c r="C170" s="552" t="s">
        <v>146</v>
      </c>
      <c r="D170" s="552"/>
      <c r="E170" s="552"/>
      <c r="F170" s="552"/>
      <c r="G170" s="482"/>
      <c r="H170" s="272">
        <v>10137</v>
      </c>
      <c r="I170" s="223">
        <v>15276</v>
      </c>
      <c r="K170" s="482"/>
      <c r="L170" s="482"/>
    </row>
    <row r="171" spans="3:12" s="191" customFormat="1" ht="34.5" customHeight="1" hidden="1">
      <c r="C171" s="552" t="s">
        <v>149</v>
      </c>
      <c r="D171" s="552"/>
      <c r="E171" s="552"/>
      <c r="F171" s="552"/>
      <c r="G171" s="482"/>
      <c r="H171" s="274">
        <v>0</v>
      </c>
      <c r="I171" s="313"/>
      <c r="K171" s="482"/>
      <c r="L171" s="482"/>
    </row>
    <row r="172" spans="3:12" s="191" customFormat="1" ht="30.75" customHeight="1">
      <c r="C172" s="483" t="s">
        <v>7</v>
      </c>
      <c r="D172" s="482"/>
      <c r="E172" s="482"/>
      <c r="F172" s="482"/>
      <c r="G172" s="482"/>
      <c r="H172" s="409">
        <v>-1711</v>
      </c>
      <c r="I172" s="409">
        <v>-1474</v>
      </c>
      <c r="K172" s="482"/>
      <c r="L172" s="482"/>
    </row>
    <row r="173" spans="3:12" s="191" customFormat="1" ht="97.5" customHeight="1" hidden="1">
      <c r="C173" s="552" t="s">
        <v>178</v>
      </c>
      <c r="D173" s="552"/>
      <c r="E173" s="552"/>
      <c r="F173" s="552"/>
      <c r="G173" s="482"/>
      <c r="H173" s="273"/>
      <c r="I173" s="224"/>
      <c r="K173" s="482"/>
      <c r="L173" s="482"/>
    </row>
    <row r="174" spans="3:12" s="191" customFormat="1" ht="97.5" customHeight="1" hidden="1">
      <c r="C174" s="535" t="s">
        <v>149</v>
      </c>
      <c r="D174" s="535"/>
      <c r="E174" s="535"/>
      <c r="F174" s="535"/>
      <c r="G174" s="483"/>
      <c r="H174" s="274"/>
      <c r="I174" s="225"/>
      <c r="K174" s="482"/>
      <c r="L174" s="482"/>
    </row>
    <row r="175" spans="3:12" s="191" customFormat="1" ht="97.5" customHeight="1" hidden="1">
      <c r="C175" s="483" t="s">
        <v>150</v>
      </c>
      <c r="D175" s="483"/>
      <c r="E175" s="483"/>
      <c r="F175" s="483"/>
      <c r="G175" s="483"/>
      <c r="H175" s="275"/>
      <c r="I175" s="223"/>
      <c r="K175" s="482"/>
      <c r="L175" s="482"/>
    </row>
    <row r="176" spans="3:12" s="191" customFormat="1" ht="18" customHeight="1">
      <c r="C176" s="482"/>
      <c r="D176" s="482"/>
      <c r="E176" s="482"/>
      <c r="F176" s="482"/>
      <c r="G176" s="482"/>
      <c r="H176" s="276"/>
      <c r="I176" s="223"/>
      <c r="K176" s="482"/>
      <c r="L176" s="482"/>
    </row>
    <row r="177" spans="3:16" s="191" customFormat="1" ht="31.5" customHeight="1" thickBot="1">
      <c r="C177" s="482"/>
      <c r="D177" s="482"/>
      <c r="E177" s="482"/>
      <c r="F177" s="226"/>
      <c r="G177" s="226"/>
      <c r="H177" s="227">
        <f>SUM(H170:H176)</f>
        <v>8426</v>
      </c>
      <c r="I177" s="227">
        <f>SUM(I170:I172)</f>
        <v>13802</v>
      </c>
      <c r="K177" s="482"/>
      <c r="L177" s="482"/>
      <c r="O177" s="198">
        <f>H177+PL!D41</f>
        <v>0</v>
      </c>
      <c r="P177" s="198">
        <f>I177+PL!F41</f>
        <v>0</v>
      </c>
    </row>
    <row r="178" spans="3:12" s="191" customFormat="1" ht="18" customHeight="1" hidden="1" thickTop="1">
      <c r="C178" s="482"/>
      <c r="D178" s="482"/>
      <c r="E178" s="482"/>
      <c r="F178" s="482"/>
      <c r="G178" s="482"/>
      <c r="H178" s="226"/>
      <c r="I178" s="228"/>
      <c r="J178" s="229"/>
      <c r="K178" s="482"/>
      <c r="L178" s="482"/>
    </row>
    <row r="179" spans="3:12" s="191" customFormat="1" ht="16.5" customHeight="1" hidden="1">
      <c r="C179" s="482"/>
      <c r="D179" s="482"/>
      <c r="E179" s="482"/>
      <c r="F179" s="482"/>
      <c r="G179" s="482"/>
      <c r="H179" s="482"/>
      <c r="I179" s="482"/>
      <c r="J179" s="482"/>
      <c r="K179" s="482"/>
      <c r="L179" s="482"/>
    </row>
    <row r="180" spans="1:12" s="191" customFormat="1" ht="34.5" customHeight="1" hidden="1">
      <c r="A180" s="586"/>
      <c r="B180" s="586"/>
      <c r="C180" s="586"/>
      <c r="D180" s="586"/>
      <c r="E180" s="586"/>
      <c r="F180" s="586"/>
      <c r="G180" s="586"/>
      <c r="H180" s="586"/>
      <c r="I180" s="586"/>
      <c r="J180" s="586"/>
      <c r="K180" s="482"/>
      <c r="L180" s="482"/>
    </row>
    <row r="181" spans="3:12" s="191" customFormat="1" ht="18" customHeight="1" thickTop="1">
      <c r="C181" s="482"/>
      <c r="D181" s="482"/>
      <c r="E181" s="482"/>
      <c r="F181" s="482"/>
      <c r="G181" s="482"/>
      <c r="H181" s="482"/>
      <c r="I181" s="482"/>
      <c r="J181" s="482"/>
      <c r="K181" s="482"/>
      <c r="L181" s="482"/>
    </row>
    <row r="182" spans="1:3" s="191" customFormat="1" ht="25.5" customHeight="1">
      <c r="A182" s="199" t="s">
        <v>80</v>
      </c>
      <c r="B182" s="194"/>
      <c r="C182" s="194" t="s">
        <v>79</v>
      </c>
    </row>
    <row r="183" spans="1:3" s="191" customFormat="1" ht="16.5" customHeight="1">
      <c r="A183" s="199"/>
      <c r="B183" s="194"/>
      <c r="C183" s="194"/>
    </row>
    <row r="184" spans="1:12" s="191" customFormat="1" ht="27" customHeight="1" hidden="1">
      <c r="A184" s="200"/>
      <c r="B184" s="200"/>
      <c r="C184" s="537" t="s">
        <v>93</v>
      </c>
      <c r="D184" s="537"/>
      <c r="E184" s="537"/>
      <c r="F184" s="537"/>
      <c r="G184" s="537"/>
      <c r="H184" s="537"/>
      <c r="I184" s="537"/>
      <c r="J184" s="537"/>
      <c r="K184" s="537"/>
      <c r="L184" s="537"/>
    </row>
    <row r="185" spans="1:12" s="191" customFormat="1" ht="37.5" customHeight="1">
      <c r="A185" s="200"/>
      <c r="B185" s="200"/>
      <c r="C185" s="534" t="s">
        <v>393</v>
      </c>
      <c r="D185" s="534"/>
      <c r="E185" s="534"/>
      <c r="F185" s="534"/>
      <c r="G185" s="534"/>
      <c r="H185" s="534"/>
      <c r="I185" s="534"/>
      <c r="J185" s="534"/>
      <c r="K185" s="534"/>
      <c r="L185" s="534"/>
    </row>
    <row r="186" spans="3:12" s="191" customFormat="1" ht="27.75">
      <c r="C186" s="552"/>
      <c r="D186" s="552"/>
      <c r="E186" s="552"/>
      <c r="F186" s="552"/>
      <c r="G186" s="552"/>
      <c r="H186" s="552"/>
      <c r="I186" s="552"/>
      <c r="J186" s="552"/>
      <c r="K186" s="552"/>
      <c r="L186" s="552"/>
    </row>
    <row r="187" spans="3:12" s="191" customFormat="1" ht="97.5" customHeight="1" hidden="1">
      <c r="C187" s="484"/>
      <c r="D187" s="484"/>
      <c r="E187" s="484"/>
      <c r="F187" s="484"/>
      <c r="G187" s="484"/>
      <c r="H187" s="484"/>
      <c r="I187" s="205"/>
      <c r="J187" s="205"/>
      <c r="K187" s="482"/>
      <c r="L187" s="482"/>
    </row>
    <row r="188" spans="3:12" s="191" customFormat="1" ht="97.5" customHeight="1" hidden="1">
      <c r="C188" s="484"/>
      <c r="D188" s="484"/>
      <c r="E188" s="484"/>
      <c r="F188" s="484"/>
      <c r="G188" s="484"/>
      <c r="H188" s="484"/>
      <c r="I188" s="205"/>
      <c r="J188" s="205"/>
      <c r="K188" s="482"/>
      <c r="L188" s="482"/>
    </row>
    <row r="189" spans="1:3" s="191" customFormat="1" ht="25.5" customHeight="1">
      <c r="A189" s="199" t="s">
        <v>81</v>
      </c>
      <c r="C189" s="194" t="s">
        <v>118</v>
      </c>
    </row>
    <row r="190" spans="1:3" s="191" customFormat="1" ht="16.5" customHeight="1">
      <c r="A190" s="199"/>
      <c r="C190" s="194"/>
    </row>
    <row r="191" spans="1:12" s="191" customFormat="1" ht="36" customHeight="1">
      <c r="A191" s="230"/>
      <c r="C191" s="607" t="s">
        <v>285</v>
      </c>
      <c r="D191" s="607"/>
      <c r="E191" s="607"/>
      <c r="F191" s="607"/>
      <c r="G191" s="607"/>
      <c r="H191" s="607"/>
      <c r="I191" s="607"/>
      <c r="J191" s="607"/>
      <c r="K191" s="607"/>
      <c r="L191" s="607"/>
    </row>
    <row r="192" spans="1:12" s="191" customFormat="1" ht="27.75">
      <c r="A192" s="230"/>
      <c r="C192" s="494"/>
      <c r="D192" s="494"/>
      <c r="E192" s="494"/>
      <c r="F192" s="494"/>
      <c r="G192" s="494"/>
      <c r="H192" s="494"/>
      <c r="I192" s="494"/>
      <c r="J192" s="193"/>
      <c r="K192" s="494"/>
      <c r="L192" s="494"/>
    </row>
    <row r="193" spans="9:10" s="191" customFormat="1" ht="97.5" customHeight="1" hidden="1">
      <c r="I193" s="205"/>
      <c r="J193" s="231"/>
    </row>
    <row r="194" spans="5:10" s="191" customFormat="1" ht="97.5" customHeight="1" hidden="1">
      <c r="E194" s="191" t="s">
        <v>138</v>
      </c>
      <c r="J194" s="232"/>
    </row>
    <row r="195" spans="1:12" s="191" customFormat="1" ht="27.75">
      <c r="A195" s="199" t="s">
        <v>82</v>
      </c>
      <c r="B195" s="194"/>
      <c r="C195" s="553" t="s">
        <v>136</v>
      </c>
      <c r="D195" s="553"/>
      <c r="E195" s="553"/>
      <c r="F195" s="553"/>
      <c r="G195" s="553"/>
      <c r="H195" s="553"/>
      <c r="I195" s="553"/>
      <c r="J195" s="553"/>
      <c r="K195" s="553"/>
      <c r="L195" s="553"/>
    </row>
    <row r="196" spans="1:12" s="191" customFormat="1" ht="27.75">
      <c r="A196" s="199"/>
      <c r="B196" s="194"/>
      <c r="C196" s="481"/>
      <c r="D196" s="481"/>
      <c r="E196" s="481"/>
      <c r="F196" s="481"/>
      <c r="G196" s="481"/>
      <c r="H196" s="481"/>
      <c r="I196" s="481"/>
      <c r="J196" s="481"/>
      <c r="K196" s="481"/>
      <c r="L196" s="481"/>
    </row>
    <row r="197" spans="1:12" s="191" customFormat="1" ht="27.75">
      <c r="A197" s="233"/>
      <c r="B197" s="194"/>
      <c r="C197" s="552" t="s">
        <v>78</v>
      </c>
      <c r="D197" s="552"/>
      <c r="E197" s="552"/>
      <c r="F197" s="552"/>
      <c r="G197" s="552"/>
      <c r="H197" s="552"/>
      <c r="I197" s="552"/>
      <c r="J197" s="552"/>
      <c r="K197" s="481"/>
      <c r="L197" s="481"/>
    </row>
    <row r="198" spans="1:12" s="191" customFormat="1" ht="27.75">
      <c r="A198" s="233"/>
      <c r="B198" s="194"/>
      <c r="C198" s="482"/>
      <c r="D198" s="482"/>
      <c r="E198" s="482"/>
      <c r="F198" s="482"/>
      <c r="G198" s="482"/>
      <c r="H198" s="482"/>
      <c r="I198" s="482"/>
      <c r="J198" s="482"/>
      <c r="K198" s="481"/>
      <c r="L198" s="481"/>
    </row>
    <row r="199" spans="1:12" s="191" customFormat="1" ht="88.5" customHeight="1" hidden="1">
      <c r="A199" s="233"/>
      <c r="B199" s="194"/>
      <c r="C199" s="617"/>
      <c r="D199" s="617"/>
      <c r="E199" s="617"/>
      <c r="F199" s="617"/>
      <c r="G199" s="617"/>
      <c r="H199" s="617"/>
      <c r="I199" s="617"/>
      <c r="J199" s="617"/>
      <c r="K199" s="481"/>
      <c r="L199" s="481"/>
    </row>
    <row r="200" spans="1:12" s="191" customFormat="1" ht="12" customHeight="1" hidden="1">
      <c r="A200" s="233"/>
      <c r="B200" s="194"/>
      <c r="C200" s="482"/>
      <c r="D200" s="482"/>
      <c r="E200" s="482"/>
      <c r="F200" s="482"/>
      <c r="G200" s="482"/>
      <c r="H200" s="482"/>
      <c r="I200" s="482"/>
      <c r="J200" s="482"/>
      <c r="K200" s="481"/>
      <c r="L200" s="481"/>
    </row>
    <row r="201" spans="1:12" s="191" customFormat="1" ht="68.25" customHeight="1" hidden="1">
      <c r="A201" s="233"/>
      <c r="B201" s="194"/>
      <c r="C201" s="617"/>
      <c r="D201" s="617"/>
      <c r="E201" s="617"/>
      <c r="F201" s="617"/>
      <c r="G201" s="617"/>
      <c r="H201" s="617"/>
      <c r="I201" s="617"/>
      <c r="J201" s="617"/>
      <c r="K201" s="481"/>
      <c r="L201" s="481"/>
    </row>
    <row r="202" spans="1:12" s="191" customFormat="1" ht="12" customHeight="1" hidden="1">
      <c r="A202" s="233"/>
      <c r="B202" s="194"/>
      <c r="C202" s="482"/>
      <c r="D202" s="482"/>
      <c r="E202" s="482"/>
      <c r="F202" s="482"/>
      <c r="G202" s="482"/>
      <c r="H202" s="482"/>
      <c r="I202" s="482"/>
      <c r="J202" s="482"/>
      <c r="K202" s="481"/>
      <c r="L202" s="481"/>
    </row>
    <row r="203" spans="3:12" s="191" customFormat="1" ht="74.25" customHeight="1" hidden="1">
      <c r="C203" s="617"/>
      <c r="D203" s="617"/>
      <c r="E203" s="617"/>
      <c r="F203" s="617"/>
      <c r="G203" s="617"/>
      <c r="H203" s="617"/>
      <c r="I203" s="617"/>
      <c r="J203" s="617"/>
      <c r="K203" s="484"/>
      <c r="L203" s="484"/>
    </row>
    <row r="204" spans="3:12" s="191" customFormat="1" ht="13.5" customHeight="1" hidden="1">
      <c r="C204" s="487"/>
      <c r="D204" s="487"/>
      <c r="E204" s="487"/>
      <c r="F204" s="487"/>
      <c r="G204" s="487"/>
      <c r="H204" s="487"/>
      <c r="I204" s="487"/>
      <c r="J204" s="487"/>
      <c r="K204" s="484"/>
      <c r="L204" s="484"/>
    </row>
    <row r="205" spans="1:10" s="191" customFormat="1" ht="170.25" customHeight="1" hidden="1">
      <c r="A205" s="230"/>
      <c r="C205" s="533"/>
      <c r="D205" s="533"/>
      <c r="E205" s="533"/>
      <c r="F205" s="533"/>
      <c r="G205" s="533"/>
      <c r="H205" s="533"/>
      <c r="I205" s="533"/>
      <c r="J205" s="533"/>
    </row>
    <row r="206" spans="1:10" ht="20.25" hidden="1">
      <c r="A206" s="78"/>
      <c r="C206" s="478"/>
      <c r="D206" s="478"/>
      <c r="E206" s="478"/>
      <c r="F206" s="478"/>
      <c r="G206" s="478"/>
      <c r="H206" s="478"/>
      <c r="I206" s="478"/>
      <c r="J206" s="478"/>
    </row>
    <row r="207" spans="1:10" ht="117.75" customHeight="1" hidden="1">
      <c r="A207" s="76" t="s">
        <v>120</v>
      </c>
      <c r="C207" s="561" t="s">
        <v>112</v>
      </c>
      <c r="D207" s="561"/>
      <c r="E207" s="561"/>
      <c r="F207" s="561"/>
      <c r="G207" s="561"/>
      <c r="H207" s="561"/>
      <c r="I207" s="561"/>
      <c r="J207" s="561"/>
    </row>
    <row r="208" spans="1:10" ht="20.25" hidden="1">
      <c r="A208" s="78"/>
      <c r="C208" s="532"/>
      <c r="D208" s="532"/>
      <c r="E208" s="532"/>
      <c r="F208" s="532"/>
      <c r="G208" s="532"/>
      <c r="H208" s="532"/>
      <c r="I208" s="532"/>
      <c r="J208" s="532"/>
    </row>
    <row r="209" spans="3:10" ht="97.5" customHeight="1" hidden="1">
      <c r="C209" s="536"/>
      <c r="D209" s="536"/>
      <c r="E209" s="536"/>
      <c r="F209" s="536"/>
      <c r="G209" s="536"/>
      <c r="H209" s="536"/>
      <c r="I209" s="536"/>
      <c r="J209" s="536"/>
    </row>
    <row r="210" spans="1:10" ht="97.5" customHeight="1" hidden="1">
      <c r="A210" s="76"/>
      <c r="C210" s="532"/>
      <c r="D210" s="532"/>
      <c r="E210" s="532"/>
      <c r="F210" s="532"/>
      <c r="G210" s="532"/>
      <c r="H210" s="532"/>
      <c r="I210" s="532"/>
      <c r="J210" s="532"/>
    </row>
    <row r="211" spans="3:10" ht="97.5" customHeight="1" hidden="1">
      <c r="C211" s="69"/>
      <c r="D211" s="69"/>
      <c r="E211" s="69"/>
      <c r="F211" s="69"/>
      <c r="G211" s="69"/>
      <c r="H211" s="69"/>
      <c r="I211" s="69"/>
      <c r="J211" s="69"/>
    </row>
    <row r="212" spans="3:10" ht="97.5" customHeight="1" hidden="1">
      <c r="C212" s="69"/>
      <c r="D212" s="69"/>
      <c r="E212" s="69"/>
      <c r="F212" s="69"/>
      <c r="G212" s="69"/>
      <c r="H212" s="69"/>
      <c r="I212" s="69"/>
      <c r="J212" s="69"/>
    </row>
    <row r="213" spans="3:10" ht="97.5" customHeight="1" hidden="1">
      <c r="C213" s="69"/>
      <c r="D213" s="69"/>
      <c r="E213" s="69"/>
      <c r="F213" s="69"/>
      <c r="G213" s="69"/>
      <c r="H213" s="69"/>
      <c r="I213" s="69"/>
      <c r="J213" s="69"/>
    </row>
    <row r="214" spans="3:10" ht="97.5" customHeight="1" hidden="1">
      <c r="C214" s="69"/>
      <c r="D214" s="69"/>
      <c r="E214" s="69"/>
      <c r="F214" s="69"/>
      <c r="G214" s="69"/>
      <c r="H214" s="69"/>
      <c r="I214" s="69"/>
      <c r="J214" s="69"/>
    </row>
    <row r="215" spans="3:10" ht="97.5" customHeight="1" hidden="1">
      <c r="C215" s="69"/>
      <c r="D215" s="69"/>
      <c r="E215" s="69"/>
      <c r="F215" s="69"/>
      <c r="G215" s="69"/>
      <c r="H215" s="69"/>
      <c r="I215" s="69"/>
      <c r="J215" s="69"/>
    </row>
    <row r="216" spans="3:10" ht="97.5" customHeight="1" hidden="1">
      <c r="C216" s="69"/>
      <c r="D216" s="69"/>
      <c r="E216" s="69"/>
      <c r="F216" s="69"/>
      <c r="G216" s="69"/>
      <c r="H216" s="69"/>
      <c r="I216" s="69"/>
      <c r="J216" s="69"/>
    </row>
    <row r="217" spans="3:10" ht="97.5" customHeight="1" hidden="1">
      <c r="C217" s="536"/>
      <c r="D217" s="536"/>
      <c r="E217" s="536"/>
      <c r="F217" s="536"/>
      <c r="G217" s="536"/>
      <c r="H217" s="536"/>
      <c r="I217" s="536"/>
      <c r="J217" s="536"/>
    </row>
    <row r="218" spans="1:12" ht="27.75">
      <c r="A218" s="199" t="s">
        <v>83</v>
      </c>
      <c r="B218" s="194"/>
      <c r="C218" s="194" t="s">
        <v>130</v>
      </c>
      <c r="D218" s="191"/>
      <c r="E218" s="191"/>
      <c r="F218" s="191"/>
      <c r="G218" s="191"/>
      <c r="H218" s="191"/>
      <c r="I218" s="191"/>
      <c r="J218" s="191"/>
      <c r="K218" s="191"/>
      <c r="L218" s="191"/>
    </row>
    <row r="219" spans="1:12" ht="27.75">
      <c r="A219" s="199"/>
      <c r="B219" s="194"/>
      <c r="C219" s="194"/>
      <c r="D219" s="191"/>
      <c r="E219" s="191"/>
      <c r="F219" s="191"/>
      <c r="G219" s="191"/>
      <c r="H219" s="191"/>
      <c r="I219" s="191"/>
      <c r="J219" s="191"/>
      <c r="K219" s="191"/>
      <c r="L219" s="191"/>
    </row>
    <row r="220" spans="1:17" ht="27.75">
      <c r="A220" s="191"/>
      <c r="B220" s="191"/>
      <c r="C220" s="537" t="s">
        <v>409</v>
      </c>
      <c r="D220" s="537"/>
      <c r="E220" s="537"/>
      <c r="F220" s="537"/>
      <c r="G220" s="537"/>
      <c r="H220" s="537"/>
      <c r="I220" s="537"/>
      <c r="J220" s="537"/>
      <c r="K220" s="537"/>
      <c r="L220" s="537"/>
      <c r="M220" s="70"/>
      <c r="Q220" s="77"/>
    </row>
    <row r="221" spans="1:17" ht="97.5" customHeight="1" hidden="1">
      <c r="A221" s="191"/>
      <c r="B221" s="191"/>
      <c r="C221" s="537"/>
      <c r="D221" s="537"/>
      <c r="E221" s="537"/>
      <c r="F221" s="537"/>
      <c r="G221" s="537"/>
      <c r="H221" s="537"/>
      <c r="I221" s="537"/>
      <c r="J221" s="537"/>
      <c r="K221" s="537"/>
      <c r="L221" s="537"/>
      <c r="M221" s="70" t="s">
        <v>109</v>
      </c>
      <c r="Q221" s="77"/>
    </row>
    <row r="222" spans="1:17" ht="27.75">
      <c r="A222" s="191"/>
      <c r="B222" s="191"/>
      <c r="C222" s="191"/>
      <c r="D222" s="191"/>
      <c r="E222" s="191"/>
      <c r="F222" s="191"/>
      <c r="G222" s="191"/>
      <c r="H222" s="389" t="str">
        <f>H122</f>
        <v>At 30 June 2011</v>
      </c>
      <c r="I222" s="389" t="str">
        <f>I122</f>
        <v>At 30 June 2010</v>
      </c>
      <c r="J222" s="191"/>
      <c r="K222" s="484"/>
      <c r="L222" s="484"/>
      <c r="Q222" s="77"/>
    </row>
    <row r="223" spans="1:17" ht="27.75">
      <c r="A223" s="191"/>
      <c r="B223" s="191"/>
      <c r="C223" s="194"/>
      <c r="D223" s="191"/>
      <c r="E223" s="191"/>
      <c r="F223" s="191"/>
      <c r="G223" s="191"/>
      <c r="H223" s="491" t="s">
        <v>115</v>
      </c>
      <c r="I223" s="491" t="s">
        <v>115</v>
      </c>
      <c r="J223" s="191"/>
      <c r="K223" s="484"/>
      <c r="L223" s="484"/>
      <c r="M223" s="70"/>
      <c r="Q223" s="77"/>
    </row>
    <row r="224" spans="1:17" ht="27.75">
      <c r="A224" s="191"/>
      <c r="B224" s="191"/>
      <c r="C224" s="194" t="s">
        <v>286</v>
      </c>
      <c r="D224" s="191"/>
      <c r="E224" s="191"/>
      <c r="F224" s="191"/>
      <c r="G224" s="191"/>
      <c r="H224" s="191"/>
      <c r="I224" s="234"/>
      <c r="J224" s="191"/>
      <c r="K224" s="484"/>
      <c r="L224" s="484"/>
      <c r="M224" s="70"/>
      <c r="Q224" s="77"/>
    </row>
    <row r="225" spans="1:17" ht="28.5" thickBot="1">
      <c r="A225" s="191"/>
      <c r="B225" s="191"/>
      <c r="C225" s="191" t="s">
        <v>295</v>
      </c>
      <c r="D225" s="191"/>
      <c r="E225" s="191"/>
      <c r="F225" s="191"/>
      <c r="G225" s="191"/>
      <c r="H225" s="235">
        <f>'BS'!F49</f>
        <v>634759</v>
      </c>
      <c r="I225" s="235">
        <v>360496</v>
      </c>
      <c r="J225" s="191"/>
      <c r="K225" s="484"/>
      <c r="L225" s="484"/>
      <c r="Q225" s="77"/>
    </row>
    <row r="226" spans="1:17" ht="27.75">
      <c r="A226" s="191"/>
      <c r="B226" s="191"/>
      <c r="C226" s="191"/>
      <c r="D226" s="191"/>
      <c r="E226" s="191"/>
      <c r="F226" s="191"/>
      <c r="G226" s="191"/>
      <c r="H226" s="236"/>
      <c r="I226" s="236"/>
      <c r="J226" s="191"/>
      <c r="K226" s="484"/>
      <c r="L226" s="484"/>
      <c r="Q226" s="77"/>
    </row>
    <row r="227" spans="1:17" ht="27.75">
      <c r="A227" s="191"/>
      <c r="B227" s="191"/>
      <c r="C227" s="194" t="s">
        <v>294</v>
      </c>
      <c r="D227" s="191"/>
      <c r="E227" s="191"/>
      <c r="F227" s="191"/>
      <c r="G227" s="191"/>
      <c r="H227" s="236"/>
      <c r="I227" s="236"/>
      <c r="J227" s="191"/>
      <c r="K227" s="484"/>
      <c r="L227" s="484"/>
      <c r="Q227" s="77"/>
    </row>
    <row r="228" spans="1:17" ht="28.5" thickBot="1">
      <c r="A228" s="191"/>
      <c r="B228" s="191"/>
      <c r="C228" s="191" t="s">
        <v>295</v>
      </c>
      <c r="D228" s="191"/>
      <c r="E228" s="191"/>
      <c r="F228" s="191"/>
      <c r="G228" s="191"/>
      <c r="H228" s="235">
        <f>'BS'!F40</f>
        <v>307431</v>
      </c>
      <c r="I228" s="235">
        <v>474325</v>
      </c>
      <c r="J228" s="191"/>
      <c r="K228" s="484"/>
      <c r="L228" s="484"/>
      <c r="Q228" s="77"/>
    </row>
    <row r="229" spans="1:17" ht="27.75">
      <c r="A229" s="191"/>
      <c r="B229" s="191"/>
      <c r="C229" s="194"/>
      <c r="D229" s="191"/>
      <c r="E229" s="191"/>
      <c r="F229" s="191"/>
      <c r="G229" s="191"/>
      <c r="H229" s="236"/>
      <c r="I229" s="236"/>
      <c r="J229" s="191"/>
      <c r="K229" s="484"/>
      <c r="L229" s="484"/>
      <c r="Q229" s="77"/>
    </row>
    <row r="230" spans="1:17" ht="27.75" hidden="1">
      <c r="A230" s="191"/>
      <c r="B230" s="191"/>
      <c r="C230" s="191"/>
      <c r="D230" s="191"/>
      <c r="E230" s="191"/>
      <c r="F230" s="191"/>
      <c r="G230" s="191"/>
      <c r="H230" s="236"/>
      <c r="I230" s="237"/>
      <c r="J230" s="191"/>
      <c r="K230" s="484"/>
      <c r="L230" s="484"/>
      <c r="N230" s="80"/>
      <c r="O230" s="67"/>
      <c r="Q230" s="77"/>
    </row>
    <row r="231" spans="1:17" ht="97.5" customHeight="1" hidden="1">
      <c r="A231" s="191"/>
      <c r="B231" s="191"/>
      <c r="C231" s="191"/>
      <c r="D231" s="191"/>
      <c r="E231" s="191"/>
      <c r="F231" s="191"/>
      <c r="G231" s="191"/>
      <c r="H231" s="191"/>
      <c r="I231" s="191"/>
      <c r="J231" s="238"/>
      <c r="K231" s="484"/>
      <c r="L231" s="484"/>
      <c r="Q231" s="77"/>
    </row>
    <row r="232" spans="1:17" ht="97.5" customHeight="1" hidden="1">
      <c r="A232" s="194"/>
      <c r="B232" s="191"/>
      <c r="C232" s="194"/>
      <c r="D232" s="191"/>
      <c r="E232" s="191"/>
      <c r="F232" s="191"/>
      <c r="G232" s="191"/>
      <c r="H232" s="191"/>
      <c r="I232" s="191"/>
      <c r="J232" s="238"/>
      <c r="K232" s="484"/>
      <c r="L232" s="484"/>
      <c r="Q232" s="77"/>
    </row>
    <row r="233" spans="1:17" ht="97.5" customHeight="1" hidden="1">
      <c r="A233" s="191"/>
      <c r="B233" s="191"/>
      <c r="C233" s="191"/>
      <c r="D233" s="191"/>
      <c r="E233" s="191"/>
      <c r="F233" s="191"/>
      <c r="G233" s="191"/>
      <c r="H233" s="191"/>
      <c r="I233" s="191"/>
      <c r="J233" s="232"/>
      <c r="K233" s="484"/>
      <c r="L233" s="484"/>
      <c r="Q233" s="77"/>
    </row>
    <row r="234" spans="1:17" ht="97.5" customHeight="1" hidden="1">
      <c r="A234" s="191"/>
      <c r="B234" s="191"/>
      <c r="C234" s="191"/>
      <c r="D234" s="191"/>
      <c r="E234" s="191"/>
      <c r="F234" s="191"/>
      <c r="G234" s="191"/>
      <c r="H234" s="191"/>
      <c r="I234" s="191"/>
      <c r="J234" s="232"/>
      <c r="K234" s="484"/>
      <c r="L234" s="484"/>
      <c r="Q234" s="77"/>
    </row>
    <row r="235" spans="1:12" ht="27.75">
      <c r="A235" s="199" t="s">
        <v>84</v>
      </c>
      <c r="B235" s="194"/>
      <c r="C235" s="194" t="s">
        <v>131</v>
      </c>
      <c r="D235" s="191"/>
      <c r="E235" s="191"/>
      <c r="F235" s="191"/>
      <c r="G235" s="191"/>
      <c r="H235" s="191"/>
      <c r="I235" s="191"/>
      <c r="J235" s="191"/>
      <c r="K235" s="191"/>
      <c r="L235" s="191"/>
    </row>
    <row r="236" spans="1:12" ht="27.75">
      <c r="A236" s="199"/>
      <c r="B236" s="194"/>
      <c r="C236" s="194"/>
      <c r="D236" s="191"/>
      <c r="E236" s="191"/>
      <c r="F236" s="191"/>
      <c r="G236" s="191"/>
      <c r="H236" s="191"/>
      <c r="I236" s="191"/>
      <c r="J236" s="191"/>
      <c r="K236" s="191"/>
      <c r="L236" s="191"/>
    </row>
    <row r="237" spans="1:12" ht="27.75">
      <c r="A237" s="191"/>
      <c r="B237" s="191"/>
      <c r="C237" s="534" t="s">
        <v>391</v>
      </c>
      <c r="D237" s="534"/>
      <c r="E237" s="534"/>
      <c r="F237" s="534"/>
      <c r="G237" s="534"/>
      <c r="H237" s="534"/>
      <c r="I237" s="534"/>
      <c r="J237" s="534"/>
      <c r="K237" s="484"/>
      <c r="L237" s="484"/>
    </row>
    <row r="238" spans="1:12" ht="27.75">
      <c r="A238" s="191"/>
      <c r="B238" s="191"/>
      <c r="C238" s="538"/>
      <c r="D238" s="539"/>
      <c r="E238" s="539"/>
      <c r="F238" s="539"/>
      <c r="G238" s="539"/>
      <c r="H238" s="539"/>
      <c r="I238" s="539"/>
      <c r="J238" s="539"/>
      <c r="K238" s="191"/>
      <c r="L238" s="191"/>
    </row>
    <row r="239" spans="1:12" ht="27.75">
      <c r="A239" s="199" t="s">
        <v>85</v>
      </c>
      <c r="B239" s="191"/>
      <c r="C239" s="553" t="s">
        <v>162</v>
      </c>
      <c r="D239" s="553"/>
      <c r="E239" s="553"/>
      <c r="F239" s="553"/>
      <c r="G239" s="553"/>
      <c r="H239" s="553"/>
      <c r="I239" s="553"/>
      <c r="J239" s="553"/>
      <c r="K239" s="482"/>
      <c r="L239" s="482"/>
    </row>
    <row r="240" spans="1:12" ht="27.75" hidden="1">
      <c r="A240" s="221"/>
      <c r="B240" s="191"/>
      <c r="C240" s="535"/>
      <c r="D240" s="535"/>
      <c r="E240" s="535"/>
      <c r="F240" s="535"/>
      <c r="G240" s="483"/>
      <c r="J240" s="191"/>
      <c r="K240" s="482"/>
      <c r="L240" s="482"/>
    </row>
    <row r="241" spans="1:12" ht="52.5" customHeight="1">
      <c r="A241" s="221"/>
      <c r="B241" s="191"/>
      <c r="C241" s="552"/>
      <c r="D241" s="552"/>
      <c r="E241" s="552"/>
      <c r="F241" s="552"/>
      <c r="G241" s="482"/>
      <c r="H241" s="497" t="str">
        <f>H165</f>
        <v>Current Quarter 30 June 2011</v>
      </c>
      <c r="I241" s="497" t="str">
        <f>I165</f>
        <v>Current Period 30 June 2011</v>
      </c>
      <c r="J241" s="191"/>
      <c r="K241" s="482"/>
      <c r="L241" s="482"/>
    </row>
    <row r="242" spans="1:12" ht="27.75" hidden="1">
      <c r="A242" s="221"/>
      <c r="B242" s="191"/>
      <c r="C242" s="552"/>
      <c r="D242" s="552"/>
      <c r="E242" s="552"/>
      <c r="F242" s="552"/>
      <c r="G242" s="482"/>
      <c r="H242" s="491" t="s">
        <v>115</v>
      </c>
      <c r="I242" s="491" t="s">
        <v>115</v>
      </c>
      <c r="J242" s="191"/>
      <c r="K242" s="482"/>
      <c r="L242" s="482"/>
    </row>
    <row r="243" spans="1:12" ht="27.75">
      <c r="A243" s="221"/>
      <c r="B243" s="491" t="s">
        <v>119</v>
      </c>
      <c r="C243" s="553" t="s">
        <v>163</v>
      </c>
      <c r="D243" s="553"/>
      <c r="E243" s="553"/>
      <c r="F243" s="553"/>
      <c r="G243" s="482"/>
      <c r="H243" s="482"/>
      <c r="I243" s="482"/>
      <c r="J243" s="191"/>
      <c r="K243" s="482"/>
      <c r="L243" s="482"/>
    </row>
    <row r="244" spans="1:12" ht="27.75">
      <c r="A244" s="221"/>
      <c r="B244" s="191"/>
      <c r="C244" s="552"/>
      <c r="D244" s="552"/>
      <c r="E244" s="552"/>
      <c r="F244" s="552"/>
      <c r="G244" s="482"/>
      <c r="H244" s="482"/>
      <c r="I244" s="482"/>
      <c r="J244" s="191"/>
      <c r="K244" s="482"/>
      <c r="L244" s="482"/>
    </row>
    <row r="245" spans="1:12" ht="27.75">
      <c r="A245" s="221"/>
      <c r="B245" s="191"/>
      <c r="C245" s="552" t="s">
        <v>164</v>
      </c>
      <c r="D245" s="552"/>
      <c r="E245" s="552"/>
      <c r="F245" s="552"/>
      <c r="G245" s="482"/>
      <c r="H245" s="223">
        <f>PL!D52</f>
        <v>6597</v>
      </c>
      <c r="I245" s="223">
        <f>PL!F52</f>
        <v>12797</v>
      </c>
      <c r="J245" s="191"/>
      <c r="K245" s="482"/>
      <c r="L245" s="482"/>
    </row>
    <row r="246" spans="1:12" ht="27.75">
      <c r="A246" s="221"/>
      <c r="B246" s="191"/>
      <c r="C246" s="552"/>
      <c r="D246" s="552"/>
      <c r="E246" s="552"/>
      <c r="F246" s="552"/>
      <c r="G246" s="482"/>
      <c r="H246" s="264"/>
      <c r="I246" s="264"/>
      <c r="J246" s="191"/>
      <c r="K246" s="482"/>
      <c r="L246" s="482"/>
    </row>
    <row r="247" spans="1:12" ht="27.75">
      <c r="A247" s="221"/>
      <c r="B247" s="191"/>
      <c r="C247" s="552" t="s">
        <v>293</v>
      </c>
      <c r="D247" s="552"/>
      <c r="E247" s="552"/>
      <c r="F247" s="552"/>
      <c r="G247" s="482"/>
      <c r="H247" s="265">
        <v>404741</v>
      </c>
      <c r="I247" s="266">
        <v>404741</v>
      </c>
      <c r="J247" s="191"/>
      <c r="K247" s="482"/>
      <c r="L247" s="482"/>
    </row>
    <row r="248" spans="1:12" ht="27.75" hidden="1">
      <c r="A248" s="221"/>
      <c r="B248" s="191"/>
      <c r="C248" s="552" t="s">
        <v>296</v>
      </c>
      <c r="D248" s="552"/>
      <c r="E248" s="552"/>
      <c r="F248" s="552"/>
      <c r="G248" s="482"/>
      <c r="H248" s="223">
        <v>0</v>
      </c>
      <c r="I248" s="264">
        <v>0</v>
      </c>
      <c r="J248" s="191"/>
      <c r="K248" s="482"/>
      <c r="L248" s="482"/>
    </row>
    <row r="249" spans="1:12" ht="27.75">
      <c r="A249" s="221"/>
      <c r="B249" s="191"/>
      <c r="C249" s="552" t="s">
        <v>179</v>
      </c>
      <c r="D249" s="552"/>
      <c r="E249" s="552"/>
      <c r="F249" s="552"/>
      <c r="G249" s="482"/>
      <c r="H249" s="265">
        <f>CIE30062011!B22</f>
        <v>8</v>
      </c>
      <c r="I249" s="265">
        <f>CIE30062011!B22</f>
        <v>8</v>
      </c>
      <c r="J249" s="191"/>
      <c r="K249" s="482"/>
      <c r="L249" s="482"/>
    </row>
    <row r="250" spans="1:12" ht="27.75">
      <c r="A250" s="221"/>
      <c r="B250" s="191"/>
      <c r="C250" s="552"/>
      <c r="D250" s="552"/>
      <c r="E250" s="552"/>
      <c r="F250" s="552"/>
      <c r="G250" s="482"/>
      <c r="H250" s="267"/>
      <c r="I250" s="267"/>
      <c r="J250" s="191"/>
      <c r="K250" s="482"/>
      <c r="L250" s="482"/>
    </row>
    <row r="251" spans="1:12" ht="31.5" customHeight="1">
      <c r="A251" s="221"/>
      <c r="B251" s="191"/>
      <c r="C251" s="552" t="s">
        <v>300</v>
      </c>
      <c r="D251" s="552"/>
      <c r="E251" s="552"/>
      <c r="F251" s="552"/>
      <c r="G251" s="552"/>
      <c r="H251" s="268">
        <f>SUM(H247:H250)</f>
        <v>404749</v>
      </c>
      <c r="I251" s="268">
        <f>SUM(I247:I250)</f>
        <v>404749</v>
      </c>
      <c r="J251" s="191"/>
      <c r="K251" s="482"/>
      <c r="L251" s="482"/>
    </row>
    <row r="252" spans="1:12" ht="97.5" customHeight="1" hidden="1">
      <c r="A252" s="221"/>
      <c r="B252" s="191"/>
      <c r="C252" s="552"/>
      <c r="D252" s="552"/>
      <c r="E252" s="552"/>
      <c r="F252" s="552"/>
      <c r="G252" s="482"/>
      <c r="H252" s="269"/>
      <c r="I252" s="267"/>
      <c r="J252" s="191"/>
      <c r="K252" s="482"/>
      <c r="L252" s="482"/>
    </row>
    <row r="253" spans="1:12" ht="28.5" thickBot="1">
      <c r="A253" s="221"/>
      <c r="B253" s="191"/>
      <c r="C253" s="552" t="s">
        <v>152</v>
      </c>
      <c r="D253" s="552"/>
      <c r="E253" s="552"/>
      <c r="F253" s="552"/>
      <c r="G253" s="482"/>
      <c r="H253" s="328">
        <f>H245/H251*100</f>
        <v>1.6298990238394662</v>
      </c>
      <c r="I253" s="328">
        <f>I245/I251*100</f>
        <v>3.1617125675418594</v>
      </c>
      <c r="J253" s="191"/>
      <c r="K253" s="482"/>
      <c r="L253" s="482"/>
    </row>
    <row r="254" spans="1:12" ht="28.5" thickTop="1">
      <c r="A254" s="221"/>
      <c r="B254" s="191"/>
      <c r="C254" s="552"/>
      <c r="D254" s="552"/>
      <c r="E254" s="552"/>
      <c r="F254" s="552"/>
      <c r="G254" s="482"/>
      <c r="H254" s="229"/>
      <c r="I254" s="229"/>
      <c r="J254" s="191"/>
      <c r="K254" s="482"/>
      <c r="L254" s="482"/>
    </row>
    <row r="255" spans="1:12" ht="27.75">
      <c r="A255" s="588" t="s">
        <v>271</v>
      </c>
      <c r="B255" s="588"/>
      <c r="C255" s="588"/>
      <c r="D255" s="588"/>
      <c r="E255" s="588"/>
      <c r="F255" s="588"/>
      <c r="G255" s="588"/>
      <c r="H255" s="588"/>
      <c r="I255" s="588"/>
      <c r="J255" s="588"/>
      <c r="K255" s="241"/>
      <c r="L255" s="482"/>
    </row>
    <row r="256" spans="1:12" ht="27.75">
      <c r="A256" s="199" t="s">
        <v>85</v>
      </c>
      <c r="B256" s="191"/>
      <c r="C256" s="553" t="s">
        <v>392</v>
      </c>
      <c r="D256" s="553"/>
      <c r="E256" s="553"/>
      <c r="F256" s="553"/>
      <c r="G256" s="553"/>
      <c r="H256" s="553"/>
      <c r="I256" s="553"/>
      <c r="J256" s="553"/>
      <c r="K256" s="241"/>
      <c r="L256" s="482"/>
    </row>
    <row r="257" spans="1:12" ht="27.75">
      <c r="A257" s="199"/>
      <c r="B257" s="191"/>
      <c r="C257" s="481"/>
      <c r="D257" s="481"/>
      <c r="E257" s="481"/>
      <c r="F257" s="481"/>
      <c r="G257" s="481"/>
      <c r="H257" s="481"/>
      <c r="I257" s="481"/>
      <c r="J257" s="481"/>
      <c r="K257" s="241"/>
      <c r="L257" s="482"/>
    </row>
    <row r="258" spans="1:12" ht="27.75">
      <c r="A258" s="221"/>
      <c r="B258" s="491" t="s">
        <v>120</v>
      </c>
      <c r="C258" s="553" t="s">
        <v>165</v>
      </c>
      <c r="D258" s="553"/>
      <c r="E258" s="553"/>
      <c r="F258" s="553"/>
      <c r="G258" s="482"/>
      <c r="H258" s="482"/>
      <c r="I258" s="502"/>
      <c r="J258" s="502"/>
      <c r="K258" s="482"/>
      <c r="L258" s="482"/>
    </row>
    <row r="259" spans="1:12" ht="27.75">
      <c r="A259" s="604"/>
      <c r="B259" s="604"/>
      <c r="C259" s="604"/>
      <c r="D259" s="604"/>
      <c r="E259" s="604"/>
      <c r="F259" s="604"/>
      <c r="G259" s="604"/>
      <c r="H259" s="604"/>
      <c r="I259" s="604"/>
      <c r="J259" s="604"/>
      <c r="K259" s="482"/>
      <c r="L259" s="482"/>
    </row>
    <row r="260" spans="1:12" ht="27.75">
      <c r="A260" s="221"/>
      <c r="B260" s="191"/>
      <c r="C260" s="552" t="s">
        <v>164</v>
      </c>
      <c r="D260" s="552"/>
      <c r="E260" s="552"/>
      <c r="F260" s="552"/>
      <c r="G260" s="482"/>
      <c r="H260" s="229">
        <f>H245</f>
        <v>6597</v>
      </c>
      <c r="I260" s="229">
        <f>I245</f>
        <v>12797</v>
      </c>
      <c r="J260" s="191"/>
      <c r="K260" s="482"/>
      <c r="L260" s="482"/>
    </row>
    <row r="261" spans="1:12" ht="27.75">
      <c r="A261" s="221"/>
      <c r="B261" s="191"/>
      <c r="C261" s="552" t="s">
        <v>167</v>
      </c>
      <c r="D261" s="552"/>
      <c r="E261" s="552"/>
      <c r="F261" s="552"/>
      <c r="G261" s="482"/>
      <c r="H261" s="334">
        <v>0</v>
      </c>
      <c r="I261" s="313">
        <v>0</v>
      </c>
      <c r="J261" s="191"/>
      <c r="K261" s="482"/>
      <c r="L261" s="482"/>
    </row>
    <row r="262" spans="1:12" ht="27.75">
      <c r="A262" s="221"/>
      <c r="B262" s="191"/>
      <c r="C262" s="552"/>
      <c r="D262" s="552"/>
      <c r="E262" s="552"/>
      <c r="F262" s="552"/>
      <c r="G262" s="482"/>
      <c r="H262" s="267"/>
      <c r="I262" s="267"/>
      <c r="J262" s="191"/>
      <c r="K262" s="482"/>
      <c r="L262" s="482"/>
    </row>
    <row r="263" spans="1:12" ht="30" customHeight="1">
      <c r="A263" s="221"/>
      <c r="B263" s="191"/>
      <c r="C263" s="552" t="s">
        <v>166</v>
      </c>
      <c r="D263" s="552"/>
      <c r="E263" s="552"/>
      <c r="F263" s="552"/>
      <c r="G263" s="482"/>
      <c r="H263" s="270">
        <f>SUM(H260:H262)</f>
        <v>6597</v>
      </c>
      <c r="I263" s="270">
        <f>SUM(I260:I262)</f>
        <v>12797</v>
      </c>
      <c r="J263" s="191"/>
      <c r="K263" s="482"/>
      <c r="L263" s="482"/>
    </row>
    <row r="264" spans="1:12" ht="27.75">
      <c r="A264" s="221"/>
      <c r="B264" s="191"/>
      <c r="C264" s="552"/>
      <c r="D264" s="552"/>
      <c r="E264" s="552"/>
      <c r="F264" s="552"/>
      <c r="G264" s="482"/>
      <c r="H264" s="229"/>
      <c r="I264" s="229"/>
      <c r="J264" s="191"/>
      <c r="K264" s="482"/>
      <c r="L264" s="482"/>
    </row>
    <row r="265" spans="1:12" ht="27.75">
      <c r="A265" s="221"/>
      <c r="B265" s="191"/>
      <c r="C265" s="552" t="s">
        <v>300</v>
      </c>
      <c r="D265" s="552"/>
      <c r="E265" s="552"/>
      <c r="F265" s="552"/>
      <c r="G265" s="552"/>
      <c r="H265" s="229">
        <f>H251</f>
        <v>404749</v>
      </c>
      <c r="I265" s="271">
        <f>I251</f>
        <v>404749</v>
      </c>
      <c r="J265" s="191"/>
      <c r="K265" s="482"/>
      <c r="L265" s="482"/>
    </row>
    <row r="266" spans="1:12" ht="27.75">
      <c r="A266" s="221"/>
      <c r="B266" s="191"/>
      <c r="C266" s="552" t="s">
        <v>98</v>
      </c>
      <c r="D266" s="552"/>
      <c r="E266" s="552"/>
      <c r="F266" s="552"/>
      <c r="G266" s="482"/>
      <c r="H266" s="229">
        <v>55321</v>
      </c>
      <c r="I266" s="229">
        <v>55321</v>
      </c>
      <c r="J266" s="191"/>
      <c r="K266" s="482"/>
      <c r="L266" s="482"/>
    </row>
    <row r="267" spans="1:12" ht="27.75" hidden="1">
      <c r="A267" s="221"/>
      <c r="B267" s="191"/>
      <c r="C267" s="191" t="s">
        <v>301</v>
      </c>
      <c r="D267" s="191"/>
      <c r="E267" s="191"/>
      <c r="F267" s="191"/>
      <c r="G267" s="191"/>
      <c r="H267" s="269">
        <v>0</v>
      </c>
      <c r="I267" s="267">
        <v>0</v>
      </c>
      <c r="J267" s="191"/>
      <c r="K267" s="482"/>
      <c r="L267" s="482"/>
    </row>
    <row r="268" spans="1:12" ht="27.75">
      <c r="A268" s="221"/>
      <c r="B268" s="191"/>
      <c r="C268" s="552" t="s">
        <v>76</v>
      </c>
      <c r="D268" s="552"/>
      <c r="E268" s="552"/>
      <c r="F268" s="552"/>
      <c r="G268" s="552"/>
      <c r="H268" s="270">
        <f>SUM(H265:H267)</f>
        <v>460070</v>
      </c>
      <c r="I268" s="270">
        <f>SUM(I265:I267)</f>
        <v>460070</v>
      </c>
      <c r="J268" s="191"/>
      <c r="K268" s="482"/>
      <c r="L268" s="482"/>
    </row>
    <row r="269" spans="1:12" ht="28.5" thickBot="1">
      <c r="A269" s="221"/>
      <c r="B269" s="191"/>
      <c r="C269" s="552" t="s">
        <v>153</v>
      </c>
      <c r="D269" s="552"/>
      <c r="E269" s="552"/>
      <c r="F269" s="552"/>
      <c r="G269" s="482"/>
      <c r="H269" s="328">
        <f>H263*100/H268</f>
        <v>1.433912230747495</v>
      </c>
      <c r="I269" s="328">
        <f>I263*100/I268</f>
        <v>2.781533244940987</v>
      </c>
      <c r="J269" s="191"/>
      <c r="K269" s="482"/>
      <c r="L269" s="482"/>
    </row>
    <row r="270" spans="1:12" s="191" customFormat="1" ht="34.5" customHeight="1" thickTop="1">
      <c r="A270" s="333"/>
      <c r="B270" s="333"/>
      <c r="C270" s="333"/>
      <c r="D270" s="333"/>
      <c r="E270" s="333"/>
      <c r="F270" s="333"/>
      <c r="G270" s="333"/>
      <c r="H270" s="333"/>
      <c r="I270" s="333"/>
      <c r="J270" s="333"/>
      <c r="K270" s="482"/>
      <c r="L270" s="482"/>
    </row>
    <row r="271" spans="1:12" ht="27.75">
      <c r="A271" s="329" t="s">
        <v>86</v>
      </c>
      <c r="B271" s="330"/>
      <c r="C271" s="331" t="s">
        <v>172</v>
      </c>
      <c r="D271" s="502"/>
      <c r="E271" s="502"/>
      <c r="F271" s="502"/>
      <c r="G271" s="502"/>
      <c r="H271" s="502"/>
      <c r="I271" s="502"/>
      <c r="J271" s="502"/>
      <c r="K271" s="482"/>
      <c r="L271" s="482"/>
    </row>
    <row r="272" spans="1:12" ht="27.75">
      <c r="A272" s="480"/>
      <c r="B272" s="480"/>
      <c r="C272" s="591"/>
      <c r="D272" s="591"/>
      <c r="E272" s="591"/>
      <c r="F272" s="591"/>
      <c r="G272" s="591"/>
      <c r="H272" s="591"/>
      <c r="I272" s="591"/>
      <c r="J272" s="482"/>
      <c r="K272" s="482"/>
      <c r="L272" s="191"/>
    </row>
    <row r="273" spans="1:12" ht="27.75">
      <c r="A273" s="480"/>
      <c r="B273" s="239"/>
      <c r="C273" s="601" t="s">
        <v>10</v>
      </c>
      <c r="D273" s="601"/>
      <c r="E273" s="601"/>
      <c r="F273" s="601"/>
      <c r="G273" s="601"/>
      <c r="H273" s="601"/>
      <c r="I273" s="601"/>
      <c r="J273" s="482"/>
      <c r="K273" s="482"/>
      <c r="L273" s="191"/>
    </row>
    <row r="274" spans="1:12" ht="67.5" customHeight="1" hidden="1">
      <c r="A274" s="480"/>
      <c r="B274" s="239"/>
      <c r="C274" s="591" t="s">
        <v>277</v>
      </c>
      <c r="D274" s="591"/>
      <c r="E274" s="591"/>
      <c r="F274" s="591"/>
      <c r="G274" s="591"/>
      <c r="H274" s="591"/>
      <c r="I274" s="591"/>
      <c r="J274" s="482"/>
      <c r="K274" s="482"/>
      <c r="L274" s="191"/>
    </row>
    <row r="275" spans="1:12" ht="70.5" customHeight="1" hidden="1">
      <c r="A275" s="480"/>
      <c r="B275" s="240"/>
      <c r="C275" s="591" t="s">
        <v>96</v>
      </c>
      <c r="D275" s="591"/>
      <c r="E275" s="591"/>
      <c r="F275" s="591"/>
      <c r="G275" s="591"/>
      <c r="H275" s="591"/>
      <c r="I275" s="591"/>
      <c r="J275" s="482"/>
      <c r="K275" s="482"/>
      <c r="L275" s="191"/>
    </row>
    <row r="276" spans="1:12" ht="37.5" customHeight="1" hidden="1">
      <c r="A276" s="480"/>
      <c r="B276" s="240"/>
      <c r="C276" s="591" t="s">
        <v>230</v>
      </c>
      <c r="D276" s="591"/>
      <c r="E276" s="591"/>
      <c r="F276" s="591"/>
      <c r="G276" s="591"/>
      <c r="H276" s="591"/>
      <c r="I276" s="591"/>
      <c r="J276" s="482"/>
      <c r="K276" s="482"/>
      <c r="L276" s="191"/>
    </row>
    <row r="277" spans="1:12" ht="64.5" customHeight="1" hidden="1">
      <c r="A277" s="480"/>
      <c r="B277" s="240"/>
      <c r="C277" s="593" t="s">
        <v>95</v>
      </c>
      <c r="D277" s="593"/>
      <c r="E277" s="593"/>
      <c r="F277" s="593"/>
      <c r="G277" s="593"/>
      <c r="H277" s="593"/>
      <c r="I277" s="593"/>
      <c r="J277" s="482"/>
      <c r="K277" s="482"/>
      <c r="L277" s="191"/>
    </row>
    <row r="278" spans="1:12" ht="75" customHeight="1" hidden="1">
      <c r="A278" s="480"/>
      <c r="B278" s="239"/>
      <c r="C278" s="593" t="s">
        <v>97</v>
      </c>
      <c r="D278" s="593"/>
      <c r="E278" s="593"/>
      <c r="F278" s="593"/>
      <c r="G278" s="593"/>
      <c r="H278" s="593"/>
      <c r="I278" s="593"/>
      <c r="J278" s="482"/>
      <c r="K278" s="482"/>
      <c r="L278" s="191"/>
    </row>
    <row r="279" spans="1:12" ht="72" customHeight="1" hidden="1">
      <c r="A279" s="480"/>
      <c r="B279" s="480"/>
      <c r="C279" s="593" t="s">
        <v>227</v>
      </c>
      <c r="D279" s="594"/>
      <c r="E279" s="594"/>
      <c r="F279" s="594"/>
      <c r="G279" s="594"/>
      <c r="H279" s="594"/>
      <c r="I279" s="594"/>
      <c r="J279" s="241"/>
      <c r="K279" s="241"/>
      <c r="L279" s="482"/>
    </row>
    <row r="280" spans="1:12" ht="16.5" customHeight="1" hidden="1">
      <c r="A280" s="480"/>
      <c r="B280" s="480"/>
      <c r="C280" s="505"/>
      <c r="D280" s="506"/>
      <c r="E280" s="506"/>
      <c r="F280" s="506"/>
      <c r="G280" s="506"/>
      <c r="H280" s="506"/>
      <c r="I280" s="506"/>
      <c r="J280" s="241"/>
      <c r="K280" s="241"/>
      <c r="L280" s="482"/>
    </row>
    <row r="281" spans="1:12" ht="49.5" customHeight="1" hidden="1">
      <c r="A281" s="221"/>
      <c r="B281" s="191"/>
      <c r="C281" s="534" t="s">
        <v>110</v>
      </c>
      <c r="D281" s="534"/>
      <c r="E281" s="534"/>
      <c r="F281" s="534"/>
      <c r="G281" s="534"/>
      <c r="H281" s="534"/>
      <c r="I281" s="534"/>
      <c r="J281" s="534"/>
      <c r="K281" s="482"/>
      <c r="L281" s="482"/>
    </row>
    <row r="282" spans="1:12" ht="97.5" customHeight="1" hidden="1">
      <c r="A282" s="221"/>
      <c r="B282" s="191"/>
      <c r="C282" s="534"/>
      <c r="D282" s="534"/>
      <c r="E282" s="534"/>
      <c r="F282" s="534"/>
      <c r="G282" s="534"/>
      <c r="H282" s="534"/>
      <c r="I282" s="534"/>
      <c r="J282" s="534"/>
      <c r="K282" s="482"/>
      <c r="L282" s="482"/>
    </row>
    <row r="283" spans="1:12" ht="27.75" hidden="1">
      <c r="A283" s="480"/>
      <c r="B283" s="480"/>
      <c r="C283" s="490"/>
      <c r="D283" s="241"/>
      <c r="E283" s="241"/>
      <c r="F283" s="241"/>
      <c r="G283" s="241"/>
      <c r="H283" s="241"/>
      <c r="I283" s="241"/>
      <c r="J283" s="241"/>
      <c r="K283" s="241"/>
      <c r="L283" s="482"/>
    </row>
    <row r="284" spans="1:12" ht="27" hidden="1">
      <c r="A284" s="586" t="s">
        <v>271</v>
      </c>
      <c r="B284" s="587"/>
      <c r="C284" s="587"/>
      <c r="D284" s="587"/>
      <c r="E284" s="587"/>
      <c r="F284" s="587"/>
      <c r="G284" s="587"/>
      <c r="H284" s="587"/>
      <c r="I284" s="587"/>
      <c r="J284" s="587"/>
      <c r="K284" s="587"/>
      <c r="L284" s="587"/>
    </row>
    <row r="285" spans="1:12" ht="21.75" customHeight="1">
      <c r="A285" s="597"/>
      <c r="B285" s="597"/>
      <c r="C285" s="597"/>
      <c r="D285" s="597"/>
      <c r="E285" s="597"/>
      <c r="F285" s="597"/>
      <c r="G285" s="597"/>
      <c r="H285" s="597"/>
      <c r="I285" s="597"/>
      <c r="J285" s="597"/>
      <c r="K285" s="493"/>
      <c r="L285" s="493"/>
    </row>
    <row r="286" spans="1:12" ht="27.75">
      <c r="A286" s="199" t="s">
        <v>87</v>
      </c>
      <c r="B286" s="480"/>
      <c r="C286" s="192" t="s">
        <v>32</v>
      </c>
      <c r="D286" s="191"/>
      <c r="E286" s="191"/>
      <c r="F286" s="191"/>
      <c r="G286" s="191"/>
      <c r="H286" s="191"/>
      <c r="I286" s="191"/>
      <c r="J286" s="241"/>
      <c r="K286" s="241"/>
      <c r="L286" s="482"/>
    </row>
    <row r="287" spans="1:12" ht="24" customHeight="1" hidden="1">
      <c r="A287" s="480"/>
      <c r="B287" s="480"/>
      <c r="C287" s="191"/>
      <c r="D287" s="191"/>
      <c r="E287" s="191"/>
      <c r="F287" s="191"/>
      <c r="G287" s="191"/>
      <c r="H287" s="191"/>
      <c r="I287" s="191"/>
      <c r="J287" s="241"/>
      <c r="K287" s="241"/>
      <c r="L287" s="482"/>
    </row>
    <row r="288" spans="1:12" ht="24" customHeight="1">
      <c r="A288" s="480"/>
      <c r="B288" s="480"/>
      <c r="C288" s="191"/>
      <c r="D288" s="191"/>
      <c r="E288" s="191"/>
      <c r="F288" s="191"/>
      <c r="G288" s="191"/>
      <c r="H288" s="191"/>
      <c r="I288" s="191"/>
      <c r="J288" s="241"/>
      <c r="K288" s="241"/>
      <c r="L288" s="482"/>
    </row>
    <row r="289" spans="1:12" ht="27.75">
      <c r="A289" s="480"/>
      <c r="B289" s="480"/>
      <c r="C289" s="391"/>
      <c r="D289" s="392"/>
      <c r="E289" s="393"/>
      <c r="F289" s="599" t="s">
        <v>410</v>
      </c>
      <c r="G289" s="600"/>
      <c r="H289" s="599" t="s">
        <v>411</v>
      </c>
      <c r="I289" s="600"/>
      <c r="J289" s="241"/>
      <c r="K289" s="241"/>
      <c r="L289" s="482"/>
    </row>
    <row r="290" spans="1:12" ht="27.75">
      <c r="A290" s="480"/>
      <c r="B290" s="480"/>
      <c r="C290" s="332" t="s">
        <v>184</v>
      </c>
      <c r="D290" s="205"/>
      <c r="E290" s="254"/>
      <c r="F290" s="394">
        <f>PL!D19</f>
        <v>2011</v>
      </c>
      <c r="G290" s="394">
        <f>PL!E19</f>
        <v>2010</v>
      </c>
      <c r="H290" s="394">
        <f>F290</f>
        <v>2011</v>
      </c>
      <c r="I290" s="394">
        <f>G290</f>
        <v>2010</v>
      </c>
      <c r="J290" s="241"/>
      <c r="K290" s="241"/>
      <c r="L290" s="482"/>
    </row>
    <row r="291" spans="1:12" ht="24" customHeight="1">
      <c r="A291" s="480"/>
      <c r="B291" s="480"/>
      <c r="C291" s="204"/>
      <c r="D291" s="205"/>
      <c r="E291" s="254"/>
      <c r="F291" s="253"/>
      <c r="G291" s="253"/>
      <c r="H291" s="253"/>
      <c r="I291" s="253"/>
      <c r="J291" s="241"/>
      <c r="K291" s="241"/>
      <c r="L291" s="482"/>
    </row>
    <row r="292" spans="1:12" ht="30" customHeight="1">
      <c r="A292" s="480"/>
      <c r="B292" s="480"/>
      <c r="C292" s="507" t="s">
        <v>23</v>
      </c>
      <c r="D292" s="205"/>
      <c r="E292" s="254"/>
      <c r="F292" s="253"/>
      <c r="G292" s="253"/>
      <c r="H292" s="253"/>
      <c r="I292" s="253"/>
      <c r="J292" s="241"/>
      <c r="K292" s="241"/>
      <c r="L292" s="482"/>
    </row>
    <row r="293" spans="1:12" ht="28.5" customHeight="1">
      <c r="A293" s="480"/>
      <c r="B293" s="480"/>
      <c r="C293" s="507" t="s">
        <v>28</v>
      </c>
      <c r="D293" s="205"/>
      <c r="E293" s="254"/>
      <c r="F293" s="253"/>
      <c r="G293" s="253"/>
      <c r="H293" s="253"/>
      <c r="I293" s="253"/>
      <c r="J293" s="241"/>
      <c r="K293" s="241"/>
      <c r="L293" s="482"/>
    </row>
    <row r="294" spans="1:12" ht="30" customHeight="1">
      <c r="A294" s="480"/>
      <c r="B294" s="480"/>
      <c r="C294" s="204" t="s">
        <v>24</v>
      </c>
      <c r="D294" s="205"/>
      <c r="E294" s="254"/>
      <c r="F294" s="508">
        <v>30.6</v>
      </c>
      <c r="G294" s="508">
        <v>22</v>
      </c>
      <c r="H294" s="508">
        <v>52.1</v>
      </c>
      <c r="I294" s="508">
        <v>31</v>
      </c>
      <c r="J294" s="241"/>
      <c r="K294" s="241"/>
      <c r="L294" s="482"/>
    </row>
    <row r="295" spans="1:12" ht="28.5" customHeight="1">
      <c r="A295" s="480"/>
      <c r="B295" s="480"/>
      <c r="C295" s="204" t="s">
        <v>25</v>
      </c>
      <c r="D295" s="205"/>
      <c r="E295" s="254"/>
      <c r="F295" s="509">
        <v>-7.6</v>
      </c>
      <c r="G295" s="509">
        <v>-5.5</v>
      </c>
      <c r="H295" s="510">
        <v>-13</v>
      </c>
      <c r="I295" s="509">
        <v>-7.7</v>
      </c>
      <c r="J295" s="241"/>
      <c r="K295" s="241"/>
      <c r="L295" s="482"/>
    </row>
    <row r="296" spans="1:12" ht="31.5" customHeight="1" thickBot="1">
      <c r="A296" s="480"/>
      <c r="B296" s="480"/>
      <c r="C296" s="511" t="s">
        <v>26</v>
      </c>
      <c r="D296" s="512"/>
      <c r="E296" s="513"/>
      <c r="F296" s="514">
        <f>SUM(F294:F295)</f>
        <v>23</v>
      </c>
      <c r="G296" s="514">
        <f>SUM(G294:G295)</f>
        <v>16.5</v>
      </c>
      <c r="H296" s="514">
        <f>SUM(H294:H295)</f>
        <v>39.1</v>
      </c>
      <c r="I296" s="514">
        <f>SUM(I294:I295)</f>
        <v>23.3</v>
      </c>
      <c r="J296" s="241"/>
      <c r="K296" s="241"/>
      <c r="L296" s="482"/>
    </row>
    <row r="297" spans="1:12" ht="24" customHeight="1">
      <c r="A297" s="480"/>
      <c r="B297" s="480"/>
      <c r="C297" s="204"/>
      <c r="D297" s="205"/>
      <c r="E297" s="254"/>
      <c r="F297" s="253"/>
      <c r="G297" s="253"/>
      <c r="H297" s="253"/>
      <c r="I297" s="253"/>
      <c r="J297" s="241"/>
      <c r="K297" s="241"/>
      <c r="L297" s="482"/>
    </row>
    <row r="298" spans="1:12" ht="31.5" customHeight="1">
      <c r="A298" s="480"/>
      <c r="B298" s="480"/>
      <c r="C298" s="507" t="s">
        <v>27</v>
      </c>
      <c r="D298" s="205"/>
      <c r="E298" s="254"/>
      <c r="F298" s="253"/>
      <c r="G298" s="253"/>
      <c r="H298" s="253"/>
      <c r="I298" s="253"/>
      <c r="J298" s="241"/>
      <c r="K298" s="241"/>
      <c r="L298" s="482"/>
    </row>
    <row r="299" spans="1:12" ht="27" customHeight="1">
      <c r="A299" s="480"/>
      <c r="B299" s="480"/>
      <c r="C299" s="204" t="s">
        <v>31</v>
      </c>
      <c r="D299" s="205"/>
      <c r="E299" s="254"/>
      <c r="F299" s="515">
        <v>1535.4</v>
      </c>
      <c r="G299" s="515">
        <v>1565.8</v>
      </c>
      <c r="H299" s="515">
        <v>1535.4</v>
      </c>
      <c r="I299" s="515">
        <v>1565.8</v>
      </c>
      <c r="J299" s="241"/>
      <c r="K299" s="241"/>
      <c r="L299" s="482"/>
    </row>
    <row r="300" spans="1:12" ht="33" customHeight="1">
      <c r="A300" s="480"/>
      <c r="B300" s="480"/>
      <c r="C300" s="204" t="s">
        <v>29</v>
      </c>
      <c r="D300" s="205"/>
      <c r="E300" s="254"/>
      <c r="F300" s="516">
        <v>0.0492</v>
      </c>
      <c r="G300" s="517">
        <v>0.0521</v>
      </c>
      <c r="H300" s="516">
        <v>0.0492</v>
      </c>
      <c r="I300" s="517">
        <v>0.0521</v>
      </c>
      <c r="J300" s="241"/>
      <c r="K300" s="241"/>
      <c r="L300" s="482"/>
    </row>
    <row r="301" spans="1:12" ht="33" customHeight="1" thickBot="1">
      <c r="A301" s="480"/>
      <c r="B301" s="480"/>
      <c r="C301" s="511" t="s">
        <v>30</v>
      </c>
      <c r="D301" s="512"/>
      <c r="E301" s="513"/>
      <c r="F301" s="514">
        <f>F299*F300*3/12</f>
        <v>18.88542</v>
      </c>
      <c r="G301" s="514">
        <f>G299*G300*3/12</f>
        <v>20.394545</v>
      </c>
      <c r="H301" s="514">
        <f>H299*H300*6/12</f>
        <v>37.77084</v>
      </c>
      <c r="I301" s="514">
        <f>I299*I300*6/12</f>
        <v>40.78909</v>
      </c>
      <c r="J301" s="241"/>
      <c r="K301" s="241"/>
      <c r="L301" s="482"/>
    </row>
    <row r="302" spans="1:12" ht="24" customHeight="1">
      <c r="A302" s="480"/>
      <c r="B302" s="480"/>
      <c r="C302" s="204"/>
      <c r="D302" s="205"/>
      <c r="E302" s="254"/>
      <c r="F302" s="253"/>
      <c r="G302" s="253"/>
      <c r="H302" s="253"/>
      <c r="I302" s="253"/>
      <c r="J302" s="241"/>
      <c r="K302" s="241"/>
      <c r="L302" s="482"/>
    </row>
    <row r="303" spans="1:12" ht="28.5" customHeight="1" thickBot="1">
      <c r="A303" s="480"/>
      <c r="B303" s="480"/>
      <c r="C303" s="511" t="s">
        <v>417</v>
      </c>
      <c r="D303" s="512"/>
      <c r="E303" s="513"/>
      <c r="F303" s="518">
        <f>F296-F301</f>
        <v>4.11458</v>
      </c>
      <c r="G303" s="518">
        <f>G296-G301</f>
        <v>-3.894545000000001</v>
      </c>
      <c r="H303" s="518">
        <f>H296-H301</f>
        <v>1.3291600000000017</v>
      </c>
      <c r="I303" s="518">
        <f>I296-I301</f>
        <v>-17.48909</v>
      </c>
      <c r="J303" s="241"/>
      <c r="K303" s="241"/>
      <c r="L303" s="482"/>
    </row>
    <row r="304" spans="1:12" ht="24" customHeight="1">
      <c r="A304" s="480"/>
      <c r="B304" s="480"/>
      <c r="C304" s="209"/>
      <c r="D304" s="210"/>
      <c r="E304" s="260"/>
      <c r="F304" s="257"/>
      <c r="G304" s="257"/>
      <c r="H304" s="257"/>
      <c r="I304" s="257"/>
      <c r="J304" s="241"/>
      <c r="K304" s="241"/>
      <c r="L304" s="482"/>
    </row>
    <row r="305" spans="1:12" ht="24" customHeight="1">
      <c r="A305" s="480"/>
      <c r="B305" s="480"/>
      <c r="C305" s="191"/>
      <c r="D305" s="191"/>
      <c r="E305" s="191"/>
      <c r="F305" s="191"/>
      <c r="G305" s="191"/>
      <c r="H305" s="191"/>
      <c r="I305" s="191"/>
      <c r="J305" s="241"/>
      <c r="K305" s="241"/>
      <c r="L305" s="482"/>
    </row>
    <row r="306" spans="1:12" ht="102.75" customHeight="1">
      <c r="A306" s="480"/>
      <c r="B306" s="480"/>
      <c r="C306" s="596" t="s">
        <v>426</v>
      </c>
      <c r="D306" s="596"/>
      <c r="E306" s="596"/>
      <c r="F306" s="596"/>
      <c r="G306" s="596"/>
      <c r="H306" s="596"/>
      <c r="I306" s="596"/>
      <c r="J306" s="596"/>
      <c r="K306" s="241"/>
      <c r="L306" s="482"/>
    </row>
    <row r="307" spans="1:12" ht="97.5" customHeight="1" hidden="1">
      <c r="A307" s="480"/>
      <c r="B307" s="480"/>
      <c r="C307" s="490"/>
      <c r="D307" s="241"/>
      <c r="E307" s="241"/>
      <c r="F307" s="241"/>
      <c r="G307" s="241"/>
      <c r="H307" s="241"/>
      <c r="I307" s="241"/>
      <c r="J307" s="241"/>
      <c r="K307" s="241"/>
      <c r="L307" s="482"/>
    </row>
    <row r="308" spans="1:12" ht="34.5" customHeight="1" hidden="1">
      <c r="A308" s="480"/>
      <c r="B308" s="480"/>
      <c r="C308" s="499"/>
      <c r="D308" s="241"/>
      <c r="E308" s="241"/>
      <c r="F308" s="241"/>
      <c r="G308" s="241"/>
      <c r="H308" s="241"/>
      <c r="I308" s="241"/>
      <c r="J308" s="241"/>
      <c r="K308" s="241"/>
      <c r="L308" s="482"/>
    </row>
    <row r="309" spans="1:12" s="77" customFormat="1" ht="97.5" customHeight="1" hidden="1">
      <c r="A309" s="480"/>
      <c r="B309" s="480"/>
      <c r="C309" s="598"/>
      <c r="D309" s="598"/>
      <c r="E309" s="598"/>
      <c r="F309" s="598"/>
      <c r="G309" s="598"/>
      <c r="H309" s="598"/>
      <c r="I309" s="598"/>
      <c r="J309" s="241"/>
      <c r="K309" s="241"/>
      <c r="L309" s="482"/>
    </row>
    <row r="310" spans="1:12" ht="1.5" customHeight="1">
      <c r="A310" s="480"/>
      <c r="B310" s="480"/>
      <c r="C310" s="490"/>
      <c r="D310" s="241"/>
      <c r="E310" s="241"/>
      <c r="F310" s="241"/>
      <c r="G310" s="241"/>
      <c r="H310" s="241"/>
      <c r="I310" s="241"/>
      <c r="J310" s="241"/>
      <c r="K310" s="241"/>
      <c r="L310" s="482"/>
    </row>
    <row r="311" spans="1:12" ht="18" customHeight="1" hidden="1">
      <c r="A311" s="480"/>
      <c r="B311" s="480"/>
      <c r="C311" s="490"/>
      <c r="D311" s="241"/>
      <c r="E311" s="241"/>
      <c r="F311" s="241"/>
      <c r="G311" s="241"/>
      <c r="H311" s="241"/>
      <c r="I311" s="241"/>
      <c r="J311" s="241"/>
      <c r="K311" s="241"/>
      <c r="L311" s="482"/>
    </row>
    <row r="312" spans="11:12" ht="27.75">
      <c r="K312" s="241"/>
      <c r="L312" s="482"/>
    </row>
    <row r="313" spans="1:12" s="191" customFormat="1" ht="34.5" customHeight="1" hidden="1">
      <c r="A313" s="586" t="s">
        <v>272</v>
      </c>
      <c r="B313" s="586"/>
      <c r="C313" s="586"/>
      <c r="D313" s="586"/>
      <c r="E313" s="586"/>
      <c r="F313" s="586"/>
      <c r="G313" s="586"/>
      <c r="H313" s="586"/>
      <c r="I313" s="586"/>
      <c r="J313" s="586"/>
      <c r="K313" s="482"/>
      <c r="L313" s="482"/>
    </row>
    <row r="314" spans="1:12" ht="34.5" customHeight="1" hidden="1">
      <c r="A314" s="199" t="s">
        <v>89</v>
      </c>
      <c r="B314" s="480"/>
      <c r="C314" s="499" t="s">
        <v>38</v>
      </c>
      <c r="D314" s="241"/>
      <c r="E314" s="241"/>
      <c r="F314" s="241"/>
      <c r="G314" s="241"/>
      <c r="H314" s="241"/>
      <c r="I314" s="241"/>
      <c r="J314" s="241"/>
      <c r="K314" s="241"/>
      <c r="L314" s="482"/>
    </row>
    <row r="315" spans="1:12" s="77" customFormat="1" ht="126" customHeight="1" hidden="1">
      <c r="A315" s="480"/>
      <c r="B315" s="480"/>
      <c r="C315" s="595" t="s">
        <v>111</v>
      </c>
      <c r="D315" s="595"/>
      <c r="E315" s="595"/>
      <c r="F315" s="595"/>
      <c r="G315" s="595"/>
      <c r="H315" s="595"/>
      <c r="I315" s="595"/>
      <c r="J315" s="241"/>
      <c r="K315" s="241"/>
      <c r="L315" s="482"/>
    </row>
    <row r="316" spans="1:12" s="77" customFormat="1" ht="27.75">
      <c r="A316" s="199" t="s">
        <v>88</v>
      </c>
      <c r="B316" s="242"/>
      <c r="C316" s="592" t="s">
        <v>382</v>
      </c>
      <c r="D316" s="592"/>
      <c r="E316" s="592"/>
      <c r="F316" s="243"/>
      <c r="G316" s="243"/>
      <c r="H316" s="243"/>
      <c r="I316" s="243"/>
      <c r="J316" s="243"/>
      <c r="K316" s="241"/>
      <c r="L316" s="482"/>
    </row>
    <row r="317" spans="1:12" s="77" customFormat="1" ht="27.75">
      <c r="A317" s="199"/>
      <c r="B317" s="242"/>
      <c r="C317" s="492"/>
      <c r="D317" s="492"/>
      <c r="E317" s="492"/>
      <c r="F317" s="243"/>
      <c r="G317" s="243"/>
      <c r="H317" s="243"/>
      <c r="I317" s="243"/>
      <c r="J317" s="243"/>
      <c r="K317" s="241"/>
      <c r="L317" s="482"/>
    </row>
    <row r="318" spans="1:12" s="77" customFormat="1" ht="27.75">
      <c r="A318" s="480"/>
      <c r="B318" s="242"/>
      <c r="C318" s="534" t="s">
        <v>383</v>
      </c>
      <c r="D318" s="534"/>
      <c r="E318" s="534"/>
      <c r="F318" s="534"/>
      <c r="G318" s="534"/>
      <c r="H318" s="534"/>
      <c r="I318" s="534"/>
      <c r="J318" s="534"/>
      <c r="K318" s="241"/>
      <c r="L318" s="482"/>
    </row>
    <row r="319" spans="1:12" s="77" customFormat="1" ht="27.75">
      <c r="A319" s="480"/>
      <c r="B319" s="480"/>
      <c r="C319" s="489"/>
      <c r="D319" s="489"/>
      <c r="E319" s="489"/>
      <c r="F319" s="489"/>
      <c r="G319" s="489"/>
      <c r="H319" s="489"/>
      <c r="I319" s="489"/>
      <c r="J319" s="241"/>
      <c r="K319" s="241"/>
      <c r="L319" s="482"/>
    </row>
    <row r="320" spans="1:12" s="77" customFormat="1" ht="27.75">
      <c r="A320" s="239" t="s">
        <v>89</v>
      </c>
      <c r="B320" s="480"/>
      <c r="C320" s="603" t="s">
        <v>312</v>
      </c>
      <c r="D320" s="603"/>
      <c r="E320" s="603"/>
      <c r="F320" s="489"/>
      <c r="G320" s="489"/>
      <c r="H320" s="489"/>
      <c r="I320" s="489"/>
      <c r="J320" s="241"/>
      <c r="K320" s="241"/>
      <c r="L320" s="482"/>
    </row>
    <row r="321" spans="1:12" s="77" customFormat="1" ht="27.75">
      <c r="A321" s="239"/>
      <c r="B321" s="480"/>
      <c r="C321" s="499"/>
      <c r="D321" s="499"/>
      <c r="E321" s="499"/>
      <c r="F321" s="489"/>
      <c r="G321" s="489"/>
      <c r="H321" s="445"/>
      <c r="I321" s="446" t="s">
        <v>380</v>
      </c>
      <c r="J321" s="241"/>
      <c r="K321" s="241"/>
      <c r="L321" s="482"/>
    </row>
    <row r="322" spans="6:12" ht="30" customHeight="1">
      <c r="F322" s="241"/>
      <c r="G322" s="241"/>
      <c r="H322" s="239" t="s">
        <v>374</v>
      </c>
      <c r="I322" s="239" t="s">
        <v>379</v>
      </c>
      <c r="J322" s="241"/>
      <c r="K322" s="241"/>
      <c r="L322" s="482"/>
    </row>
    <row r="323" spans="1:12" ht="24" customHeight="1" hidden="1">
      <c r="A323" s="480"/>
      <c r="B323" s="480"/>
      <c r="C323" s="490"/>
      <c r="D323" s="241"/>
      <c r="E323" s="241"/>
      <c r="F323" s="241"/>
      <c r="G323" s="241"/>
      <c r="H323" s="480"/>
      <c r="I323" s="447"/>
      <c r="J323" s="241"/>
      <c r="K323" s="241"/>
      <c r="L323" s="482"/>
    </row>
    <row r="324" spans="1:12" ht="24" customHeight="1" hidden="1">
      <c r="A324" s="480"/>
      <c r="B324" s="480"/>
      <c r="C324" s="490"/>
      <c r="D324" s="241"/>
      <c r="E324" s="241"/>
      <c r="F324" s="241"/>
      <c r="G324" s="241"/>
      <c r="H324" s="480"/>
      <c r="I324" s="447"/>
      <c r="J324" s="241"/>
      <c r="K324" s="241"/>
      <c r="L324" s="482"/>
    </row>
    <row r="325" spans="1:12" ht="27.75">
      <c r="A325" s="480"/>
      <c r="B325" s="480"/>
      <c r="C325" s="490"/>
      <c r="D325" s="241"/>
      <c r="E325" s="241"/>
      <c r="F325" s="241"/>
      <c r="G325" s="241"/>
      <c r="H325" s="480" t="s">
        <v>412</v>
      </c>
      <c r="I325" s="480" t="s">
        <v>420</v>
      </c>
      <c r="J325" s="241"/>
      <c r="K325" s="241"/>
      <c r="L325" s="482"/>
    </row>
    <row r="326" spans="3:12" ht="34.5" customHeight="1">
      <c r="C326" s="443"/>
      <c r="D326" s="443"/>
      <c r="E326" s="443"/>
      <c r="F326" s="443"/>
      <c r="G326" s="444"/>
      <c r="H326" s="443" t="s">
        <v>115</v>
      </c>
      <c r="I326" s="448" t="s">
        <v>115</v>
      </c>
      <c r="J326" s="243"/>
      <c r="K326" s="482"/>
      <c r="L326" s="482"/>
    </row>
    <row r="327" spans="1:12" ht="27.75">
      <c r="A327" s="199"/>
      <c r="B327" s="242"/>
      <c r="C327" s="602" t="s">
        <v>313</v>
      </c>
      <c r="D327" s="602"/>
      <c r="E327" s="602"/>
      <c r="F327" s="602"/>
      <c r="G327" s="498"/>
      <c r="H327" s="498"/>
      <c r="I327" s="243"/>
      <c r="J327" s="243"/>
      <c r="K327" s="482"/>
      <c r="L327" s="482"/>
    </row>
    <row r="328" spans="1:12" ht="27.75">
      <c r="A328" s="199"/>
      <c r="B328" s="242"/>
      <c r="C328" s="399" t="s">
        <v>314</v>
      </c>
      <c r="D328" s="399"/>
      <c r="E328" s="399"/>
      <c r="F328" s="399"/>
      <c r="G328" s="498"/>
      <c r="H328" s="464">
        <f>-2955+277670</f>
        <v>274715</v>
      </c>
      <c r="I328" s="466">
        <v>269835</v>
      </c>
      <c r="J328" s="243"/>
      <c r="K328" s="482"/>
      <c r="L328" s="482"/>
    </row>
    <row r="329" spans="1:12" ht="27.75">
      <c r="A329" s="199"/>
      <c r="B329" s="242"/>
      <c r="C329" s="399" t="s">
        <v>315</v>
      </c>
      <c r="D329" s="399"/>
      <c r="E329" s="399"/>
      <c r="F329" s="399"/>
      <c r="G329" s="498"/>
      <c r="H329" s="464">
        <v>9372</v>
      </c>
      <c r="I329" s="466">
        <v>7664</v>
      </c>
      <c r="J329" s="243"/>
      <c r="K329" s="482"/>
      <c r="L329" s="482"/>
    </row>
    <row r="330" spans="1:12" ht="15.75" customHeight="1">
      <c r="A330" s="199"/>
      <c r="B330" s="242"/>
      <c r="C330" s="399"/>
      <c r="D330" s="399"/>
      <c r="E330" s="399"/>
      <c r="F330" s="399"/>
      <c r="G330" s="498"/>
      <c r="H330" s="464"/>
      <c r="I330" s="243"/>
      <c r="J330" s="243"/>
      <c r="K330" s="482"/>
      <c r="L330" s="482"/>
    </row>
    <row r="331" spans="1:12" ht="34.5" customHeight="1" thickBot="1">
      <c r="A331" s="199"/>
      <c r="B331" s="242"/>
      <c r="C331" s="602" t="s">
        <v>125</v>
      </c>
      <c r="D331" s="602"/>
      <c r="E331" s="602"/>
      <c r="F331" s="602"/>
      <c r="G331" s="498"/>
      <c r="H331" s="465">
        <f>SUM(H328:H330)</f>
        <v>284087</v>
      </c>
      <c r="I331" s="465">
        <f>SUM(I328:I330)</f>
        <v>277499</v>
      </c>
      <c r="J331" s="243"/>
      <c r="K331" s="482"/>
      <c r="L331" s="482"/>
    </row>
    <row r="332" spans="1:12" ht="34.5" customHeight="1" thickTop="1">
      <c r="A332" s="199"/>
      <c r="B332" s="242"/>
      <c r="H332" s="243"/>
      <c r="I332" s="243"/>
      <c r="J332" s="243"/>
      <c r="K332" s="482"/>
      <c r="L332" s="482"/>
    </row>
    <row r="333" spans="1:12" ht="27.75">
      <c r="A333" s="588" t="s">
        <v>272</v>
      </c>
      <c r="B333" s="588"/>
      <c r="C333" s="588"/>
      <c r="D333" s="588"/>
      <c r="E333" s="588"/>
      <c r="F333" s="588"/>
      <c r="G333" s="588"/>
      <c r="H333" s="588"/>
      <c r="I333" s="588"/>
      <c r="J333" s="588"/>
      <c r="K333" s="241"/>
      <c r="L333" s="482"/>
    </row>
    <row r="334" spans="1:12" ht="27.75">
      <c r="A334" s="480"/>
      <c r="B334" s="480"/>
      <c r="C334" s="480"/>
      <c r="D334" s="480"/>
      <c r="E334" s="480"/>
      <c r="F334" s="480"/>
      <c r="G334" s="480"/>
      <c r="H334" s="480"/>
      <c r="I334" s="480"/>
      <c r="J334" s="480"/>
      <c r="K334" s="241"/>
      <c r="L334" s="482"/>
    </row>
    <row r="335" spans="1:12" ht="27.75">
      <c r="A335" s="199" t="s">
        <v>384</v>
      </c>
      <c r="B335" s="242"/>
      <c r="C335" s="592" t="s">
        <v>215</v>
      </c>
      <c r="D335" s="592"/>
      <c r="E335" s="592"/>
      <c r="F335" s="243"/>
      <c r="G335" s="243"/>
      <c r="H335" s="243"/>
      <c r="I335" s="243"/>
      <c r="J335" s="243"/>
      <c r="K335" s="482"/>
      <c r="L335" s="482"/>
    </row>
    <row r="336" spans="1:12" ht="27.75">
      <c r="A336" s="199"/>
      <c r="B336" s="242"/>
      <c r="C336" s="492"/>
      <c r="D336" s="492"/>
      <c r="E336" s="492"/>
      <c r="F336" s="243"/>
      <c r="G336" s="243"/>
      <c r="H336" s="243"/>
      <c r="I336" s="243"/>
      <c r="J336" s="243"/>
      <c r="K336" s="482"/>
      <c r="L336" s="482"/>
    </row>
    <row r="337" spans="1:12" ht="18.75" customHeight="1">
      <c r="A337" s="480"/>
      <c r="B337" s="242"/>
      <c r="C337" s="534" t="s">
        <v>428</v>
      </c>
      <c r="D337" s="534"/>
      <c r="E337" s="534"/>
      <c r="F337" s="534"/>
      <c r="G337" s="534"/>
      <c r="H337" s="534"/>
      <c r="I337" s="534"/>
      <c r="J337" s="534"/>
      <c r="K337" s="482"/>
      <c r="L337" s="482"/>
    </row>
    <row r="338" spans="1:12" ht="42.75" customHeight="1">
      <c r="A338" s="480"/>
      <c r="B338" s="480"/>
      <c r="C338" s="534"/>
      <c r="D338" s="534"/>
      <c r="E338" s="534"/>
      <c r="F338" s="534"/>
      <c r="G338" s="534"/>
      <c r="H338" s="534"/>
      <c r="I338" s="534"/>
      <c r="J338" s="534"/>
      <c r="K338" s="482"/>
      <c r="L338" s="482"/>
    </row>
    <row r="339" spans="1:12" ht="12" customHeight="1">
      <c r="A339" s="480"/>
      <c r="B339" s="242"/>
      <c r="C339" s="243"/>
      <c r="D339" s="243"/>
      <c r="E339" s="243"/>
      <c r="F339" s="243"/>
      <c r="G339" s="243"/>
      <c r="H339" s="243"/>
      <c r="I339" s="243"/>
      <c r="J339" s="243"/>
      <c r="K339" s="482"/>
      <c r="L339" s="482"/>
    </row>
    <row r="340" spans="1:12" ht="10.5" customHeight="1">
      <c r="A340" s="480"/>
      <c r="B340" s="480"/>
      <c r="C340" s="490"/>
      <c r="D340" s="241"/>
      <c r="E340" s="241"/>
      <c r="F340" s="241"/>
      <c r="G340" s="241"/>
      <c r="H340" s="241"/>
      <c r="I340" s="241"/>
      <c r="J340" s="241"/>
      <c r="K340" s="482"/>
      <c r="L340" s="482"/>
    </row>
    <row r="341" spans="1:12" ht="12.75" customHeight="1">
      <c r="A341" s="480"/>
      <c r="B341" s="480"/>
      <c r="C341" s="490"/>
      <c r="D341" s="241"/>
      <c r="E341" s="241"/>
      <c r="F341" s="241"/>
      <c r="G341" s="241"/>
      <c r="H341" s="241"/>
      <c r="I341" s="241"/>
      <c r="J341" s="241"/>
      <c r="K341" s="482"/>
      <c r="L341" s="482"/>
    </row>
    <row r="342" spans="1:12" ht="27.75">
      <c r="A342" s="191"/>
      <c r="B342" s="191"/>
      <c r="C342" s="191" t="s">
        <v>133</v>
      </c>
      <c r="D342" s="191"/>
      <c r="E342" s="241"/>
      <c r="F342" s="241"/>
      <c r="G342" s="241"/>
      <c r="H342" s="241"/>
      <c r="I342" s="241"/>
      <c r="J342" s="241"/>
      <c r="K342" s="482"/>
      <c r="L342" s="482"/>
    </row>
    <row r="343" spans="1:12" ht="16.5" customHeight="1">
      <c r="A343" s="191"/>
      <c r="B343" s="191"/>
      <c r="C343" s="191"/>
      <c r="D343" s="191"/>
      <c r="E343" s="241"/>
      <c r="F343" s="241"/>
      <c r="G343" s="241"/>
      <c r="H343" s="241"/>
      <c r="I343" s="241"/>
      <c r="J343" s="241"/>
      <c r="K343" s="482"/>
      <c r="L343" s="482"/>
    </row>
    <row r="344" spans="1:12" ht="16.5" customHeight="1">
      <c r="A344" s="191"/>
      <c r="B344" s="191"/>
      <c r="C344" s="191"/>
      <c r="D344" s="191"/>
      <c r="E344" s="241"/>
      <c r="F344" s="241"/>
      <c r="G344" s="241"/>
      <c r="H344" s="241"/>
      <c r="I344" s="241"/>
      <c r="J344" s="241"/>
      <c r="K344" s="482"/>
      <c r="L344" s="482"/>
    </row>
    <row r="345" spans="1:12" ht="16.5" customHeight="1">
      <c r="A345" s="191"/>
      <c r="B345" s="191"/>
      <c r="C345" s="191"/>
      <c r="D345" s="191"/>
      <c r="E345" s="241"/>
      <c r="F345" s="241"/>
      <c r="G345" s="241"/>
      <c r="H345" s="241"/>
      <c r="I345" s="241"/>
      <c r="J345" s="241"/>
      <c r="K345" s="482"/>
      <c r="L345" s="482"/>
    </row>
    <row r="346" spans="1:12" ht="30.75" customHeight="1">
      <c r="A346" s="191"/>
      <c r="B346" s="191"/>
      <c r="C346" s="194" t="s">
        <v>21</v>
      </c>
      <c r="D346" s="191"/>
      <c r="E346" s="241"/>
      <c r="F346" s="241"/>
      <c r="G346" s="241"/>
      <c r="H346" s="241"/>
      <c r="I346" s="241"/>
      <c r="J346" s="241"/>
      <c r="K346" s="482"/>
      <c r="L346" s="482"/>
    </row>
    <row r="347" spans="1:12" ht="30.75" customHeight="1">
      <c r="A347" s="191"/>
      <c r="B347" s="191"/>
      <c r="C347" s="191" t="s">
        <v>134</v>
      </c>
      <c r="D347" s="191"/>
      <c r="E347" s="241"/>
      <c r="F347" s="241"/>
      <c r="G347" s="241"/>
      <c r="H347" s="241"/>
      <c r="I347" s="241"/>
      <c r="J347" s="241"/>
      <c r="K347" s="482"/>
      <c r="L347" s="482"/>
    </row>
    <row r="348" spans="1:12" ht="40.5" customHeight="1">
      <c r="A348" s="191"/>
      <c r="B348" s="191"/>
      <c r="C348" s="244" t="s">
        <v>429</v>
      </c>
      <c r="D348" s="245"/>
      <c r="E348" s="241"/>
      <c r="F348" s="241"/>
      <c r="G348" s="241"/>
      <c r="H348" s="241"/>
      <c r="I348" s="241"/>
      <c r="J348" s="241"/>
      <c r="K348" s="482"/>
      <c r="L348" s="482"/>
    </row>
    <row r="349" spans="1:12" ht="12.75" customHeight="1">
      <c r="A349" s="588"/>
      <c r="B349" s="588"/>
      <c r="C349" s="588"/>
      <c r="D349" s="588"/>
      <c r="E349" s="588"/>
      <c r="F349" s="588"/>
      <c r="G349" s="588"/>
      <c r="H349" s="588"/>
      <c r="I349" s="588"/>
      <c r="J349" s="588"/>
      <c r="K349" s="482"/>
      <c r="L349" s="482"/>
    </row>
    <row r="350" spans="1:12" ht="12.75" customHeight="1">
      <c r="A350" s="480"/>
      <c r="B350" s="480"/>
      <c r="C350" s="490"/>
      <c r="D350" s="241"/>
      <c r="E350" s="241"/>
      <c r="F350" s="241"/>
      <c r="G350" s="241"/>
      <c r="H350" s="241"/>
      <c r="I350" s="241"/>
      <c r="J350" s="241"/>
      <c r="K350" s="482"/>
      <c r="L350" s="482"/>
    </row>
    <row r="351" spans="1:12" ht="15" customHeight="1">
      <c r="A351" s="246"/>
      <c r="B351" s="217"/>
      <c r="C351" s="552"/>
      <c r="D351" s="552"/>
      <c r="E351" s="552"/>
      <c r="F351" s="552"/>
      <c r="G351" s="552"/>
      <c r="H351" s="552"/>
      <c r="I351" s="552"/>
      <c r="J351" s="552"/>
      <c r="K351" s="482"/>
      <c r="L351" s="482"/>
    </row>
    <row r="352" spans="1:12" ht="17.25" customHeight="1">
      <c r="A352" s="247"/>
      <c r="B352" s="217"/>
      <c r="C352" s="481"/>
      <c r="D352" s="482"/>
      <c r="E352" s="482"/>
      <c r="F352" s="482"/>
      <c r="G352" s="482"/>
      <c r="H352" s="482"/>
      <c r="I352" s="482"/>
      <c r="J352" s="482"/>
      <c r="K352" s="482"/>
      <c r="L352" s="482"/>
    </row>
    <row r="353" spans="1:12" ht="10.5" customHeight="1">
      <c r="A353" s="246"/>
      <c r="B353" s="217"/>
      <c r="C353" s="552"/>
      <c r="D353" s="552"/>
      <c r="E353" s="552"/>
      <c r="F353" s="552"/>
      <c r="G353" s="552"/>
      <c r="H353" s="552"/>
      <c r="I353" s="552"/>
      <c r="J353" s="552"/>
      <c r="K353" s="482"/>
      <c r="L353" s="482"/>
    </row>
    <row r="354" spans="1:12" ht="15" customHeight="1">
      <c r="A354" s="221"/>
      <c r="B354" s="191"/>
      <c r="C354" s="482"/>
      <c r="D354" s="482"/>
      <c r="E354" s="482"/>
      <c r="F354" s="482"/>
      <c r="G354" s="482"/>
      <c r="H354" s="482"/>
      <c r="I354" s="482"/>
      <c r="J354" s="482"/>
      <c r="K354" s="482"/>
      <c r="L354" s="482"/>
    </row>
    <row r="355" spans="1:12" ht="12.75" customHeight="1">
      <c r="A355" s="221"/>
      <c r="B355" s="191"/>
      <c r="C355" s="482"/>
      <c r="D355" s="482"/>
      <c r="E355" s="482"/>
      <c r="F355" s="482"/>
      <c r="G355" s="482"/>
      <c r="H355" s="482"/>
      <c r="I355" s="482"/>
      <c r="J355" s="482"/>
      <c r="K355" s="482"/>
      <c r="L355" s="482"/>
    </row>
    <row r="356" spans="1:12" ht="14.25" customHeight="1">
      <c r="A356" s="221"/>
      <c r="B356" s="191"/>
      <c r="C356" s="482"/>
      <c r="D356" s="482"/>
      <c r="E356" s="482"/>
      <c r="F356" s="482"/>
      <c r="G356" s="482"/>
      <c r="H356" s="482"/>
      <c r="I356" s="482"/>
      <c r="J356" s="482"/>
      <c r="K356" s="482"/>
      <c r="L356" s="482"/>
    </row>
    <row r="357" spans="1:12" ht="13.5" customHeight="1">
      <c r="A357" s="221"/>
      <c r="B357" s="191"/>
      <c r="C357" s="482"/>
      <c r="D357" s="482"/>
      <c r="E357" s="482"/>
      <c r="F357" s="482"/>
      <c r="G357" s="482"/>
      <c r="H357" s="482"/>
      <c r="I357" s="482"/>
      <c r="J357" s="482"/>
      <c r="K357" s="482"/>
      <c r="L357" s="482"/>
    </row>
    <row r="358" spans="1:12" ht="13.5" customHeight="1">
      <c r="A358" s="221"/>
      <c r="B358" s="191"/>
      <c r="C358" s="482"/>
      <c r="D358" s="482"/>
      <c r="E358" s="482"/>
      <c r="F358" s="482"/>
      <c r="G358" s="482"/>
      <c r="H358" s="482"/>
      <c r="I358" s="482"/>
      <c r="J358" s="482"/>
      <c r="K358" s="482"/>
      <c r="L358" s="482"/>
    </row>
    <row r="359" spans="1:12" ht="14.25" customHeight="1">
      <c r="A359" s="221"/>
      <c r="B359" s="191"/>
      <c r="C359" s="482"/>
      <c r="D359" s="482"/>
      <c r="E359" s="482"/>
      <c r="F359" s="482"/>
      <c r="G359" s="482"/>
      <c r="H359" s="482"/>
      <c r="I359" s="482"/>
      <c r="J359" s="482"/>
      <c r="K359" s="482"/>
      <c r="L359" s="482"/>
    </row>
    <row r="360" spans="1:12" ht="15.75" customHeight="1">
      <c r="A360" s="221"/>
      <c r="B360" s="191"/>
      <c r="C360" s="482"/>
      <c r="D360" s="482"/>
      <c r="E360" s="482"/>
      <c r="F360" s="482"/>
      <c r="G360" s="482"/>
      <c r="H360" s="482"/>
      <c r="I360" s="482"/>
      <c r="J360" s="482"/>
      <c r="K360" s="482"/>
      <c r="L360" s="482"/>
    </row>
    <row r="361" spans="1:12" ht="18.75" customHeight="1">
      <c r="A361" s="221"/>
      <c r="B361" s="191"/>
      <c r="C361" s="482"/>
      <c r="D361" s="482"/>
      <c r="E361" s="482"/>
      <c r="F361" s="482"/>
      <c r="G361" s="482"/>
      <c r="H361" s="482"/>
      <c r="I361" s="482"/>
      <c r="J361" s="482"/>
      <c r="K361" s="482"/>
      <c r="L361" s="482"/>
    </row>
    <row r="362" spans="1:12" ht="18" customHeight="1">
      <c r="A362" s="221"/>
      <c r="B362" s="191"/>
      <c r="C362" s="482"/>
      <c r="D362" s="482"/>
      <c r="E362" s="482"/>
      <c r="F362" s="482"/>
      <c r="G362" s="482"/>
      <c r="H362" s="482"/>
      <c r="I362" s="482"/>
      <c r="J362" s="482"/>
      <c r="K362" s="482"/>
      <c r="L362" s="482"/>
    </row>
    <row r="363" spans="1:12" ht="6" customHeight="1">
      <c r="A363" s="221"/>
      <c r="B363" s="191"/>
      <c r="C363" s="482"/>
      <c r="D363" s="482"/>
      <c r="E363" s="482"/>
      <c r="F363" s="482"/>
      <c r="G363" s="482"/>
      <c r="H363" s="482"/>
      <c r="I363" s="482"/>
      <c r="J363" s="482"/>
      <c r="K363" s="482"/>
      <c r="L363" s="482"/>
    </row>
    <row r="364" spans="1:12" ht="15" customHeight="1">
      <c r="A364" s="248"/>
      <c r="B364" s="191"/>
      <c r="C364" s="553"/>
      <c r="D364" s="553"/>
      <c r="E364" s="553"/>
      <c r="F364" s="553"/>
      <c r="G364" s="553"/>
      <c r="H364" s="553"/>
      <c r="I364" s="553"/>
      <c r="J364" s="553"/>
      <c r="K364" s="482"/>
      <c r="L364" s="482"/>
    </row>
    <row r="365" spans="1:12" ht="15" customHeight="1">
      <c r="A365" s="221"/>
      <c r="B365" s="191"/>
      <c r="C365" s="552"/>
      <c r="D365" s="552"/>
      <c r="E365" s="552"/>
      <c r="F365" s="552"/>
      <c r="G365" s="552"/>
      <c r="H365" s="552"/>
      <c r="I365" s="552"/>
      <c r="J365" s="552"/>
      <c r="K365" s="482"/>
      <c r="L365" s="482"/>
    </row>
    <row r="366" spans="1:12" ht="15" customHeight="1">
      <c r="A366" s="221"/>
      <c r="B366" s="191"/>
      <c r="C366" s="552"/>
      <c r="D366" s="552"/>
      <c r="E366" s="552"/>
      <c r="F366" s="552"/>
      <c r="G366" s="552"/>
      <c r="H366" s="552"/>
      <c r="I366" s="552"/>
      <c r="J366" s="552"/>
      <c r="K366" s="482"/>
      <c r="L366" s="482"/>
    </row>
    <row r="367" spans="1:12" ht="15" customHeight="1">
      <c r="A367" s="221"/>
      <c r="B367" s="191"/>
      <c r="C367" s="482"/>
      <c r="D367" s="482"/>
      <c r="E367" s="482"/>
      <c r="F367" s="482"/>
      <c r="G367" s="482"/>
      <c r="H367" s="482"/>
      <c r="I367" s="482"/>
      <c r="J367" s="482"/>
      <c r="K367" s="482"/>
      <c r="L367" s="482"/>
    </row>
    <row r="368" spans="1:12" ht="0.75" customHeight="1">
      <c r="A368" s="191"/>
      <c r="B368" s="191"/>
      <c r="C368" s="191"/>
      <c r="D368" s="191"/>
      <c r="E368" s="191"/>
      <c r="F368" s="191"/>
      <c r="G368" s="191"/>
      <c r="H368" s="191"/>
      <c r="I368" s="191"/>
      <c r="J368" s="191"/>
      <c r="K368" s="482"/>
      <c r="L368" s="482"/>
    </row>
    <row r="369" spans="1:12" ht="22.5" customHeight="1">
      <c r="A369" s="191"/>
      <c r="B369" s="191"/>
      <c r="C369" s="191"/>
      <c r="D369" s="191"/>
      <c r="E369" s="191"/>
      <c r="F369" s="191"/>
      <c r="G369" s="191"/>
      <c r="H369" s="191"/>
      <c r="I369" s="191"/>
      <c r="J369" s="191"/>
      <c r="K369" s="191"/>
      <c r="L369" s="191"/>
    </row>
    <row r="370" spans="1:12" ht="27.75">
      <c r="A370" s="191"/>
      <c r="B370" s="191"/>
      <c r="C370" s="191"/>
      <c r="D370" s="191"/>
      <c r="E370" s="191"/>
      <c r="F370" s="191"/>
      <c r="G370" s="191"/>
      <c r="H370" s="191"/>
      <c r="I370" s="191"/>
      <c r="J370" s="191"/>
      <c r="K370" s="191"/>
      <c r="L370" s="191"/>
    </row>
    <row r="371" spans="1:12" ht="27.75">
      <c r="A371" s="191"/>
      <c r="B371" s="191"/>
      <c r="C371" s="191"/>
      <c r="D371" s="191"/>
      <c r="E371" s="191"/>
      <c r="F371" s="191"/>
      <c r="G371" s="191"/>
      <c r="H371" s="191"/>
      <c r="I371" s="191"/>
      <c r="J371" s="191"/>
      <c r="K371" s="191"/>
      <c r="L371" s="191"/>
    </row>
    <row r="372" spans="1:12" ht="27.75">
      <c r="A372" s="191"/>
      <c r="B372" s="191"/>
      <c r="C372" s="191"/>
      <c r="D372" s="191"/>
      <c r="E372" s="191"/>
      <c r="F372" s="191"/>
      <c r="G372" s="191"/>
      <c r="H372" s="191"/>
      <c r="I372" s="191"/>
      <c r="J372" s="191"/>
      <c r="K372" s="191"/>
      <c r="L372" s="191"/>
    </row>
    <row r="373" spans="1:12" ht="27.75">
      <c r="A373" s="191"/>
      <c r="B373" s="191"/>
      <c r="C373" s="191"/>
      <c r="D373" s="191"/>
      <c r="E373" s="191"/>
      <c r="F373" s="191"/>
      <c r="G373" s="191"/>
      <c r="H373" s="191"/>
      <c r="I373" s="191"/>
      <c r="J373" s="191"/>
      <c r="K373" s="191"/>
      <c r="L373" s="191"/>
    </row>
    <row r="374" spans="1:12" ht="27.75">
      <c r="A374" s="191"/>
      <c r="B374" s="191"/>
      <c r="C374" s="191"/>
      <c r="D374" s="191"/>
      <c r="E374" s="191"/>
      <c r="F374" s="191"/>
      <c r="G374" s="191"/>
      <c r="H374" s="191"/>
      <c r="I374" s="191"/>
      <c r="J374" s="191"/>
      <c r="K374" s="191"/>
      <c r="L374" s="191"/>
    </row>
  </sheetData>
  <sheetProtection/>
  <mergeCells count="167">
    <mergeCell ref="A180:J180"/>
    <mergeCell ref="C184:L184"/>
    <mergeCell ref="C186:L186"/>
    <mergeCell ref="C207:J207"/>
    <mergeCell ref="C203:J203"/>
    <mergeCell ref="C195:L195"/>
    <mergeCell ref="C199:J199"/>
    <mergeCell ref="C197:J197"/>
    <mergeCell ref="C201:J201"/>
    <mergeCell ref="C191:L191"/>
    <mergeCell ref="C174:F174"/>
    <mergeCell ref="C158:J158"/>
    <mergeCell ref="A160:J160"/>
    <mergeCell ref="C156:J156"/>
    <mergeCell ref="C163:L163"/>
    <mergeCell ref="C173:F173"/>
    <mergeCell ref="C171:F171"/>
    <mergeCell ref="N142:AM142"/>
    <mergeCell ref="K154:L154"/>
    <mergeCell ref="A133:J133"/>
    <mergeCell ref="K133:L133"/>
    <mergeCell ref="A154:J154"/>
    <mergeCell ref="C137:J137"/>
    <mergeCell ref="C147:J147"/>
    <mergeCell ref="C143:J143"/>
    <mergeCell ref="C141:J141"/>
    <mergeCell ref="C142:J142"/>
    <mergeCell ref="C49:J49"/>
    <mergeCell ref="C62:J64"/>
    <mergeCell ref="C73:E73"/>
    <mergeCell ref="C53:J53"/>
    <mergeCell ref="C71:L71"/>
    <mergeCell ref="C248:F248"/>
    <mergeCell ref="C17:J17"/>
    <mergeCell ref="A5:G5"/>
    <mergeCell ref="A6:G6"/>
    <mergeCell ref="A86:J86"/>
    <mergeCell ref="C18:J18"/>
    <mergeCell ref="C38:J38"/>
    <mergeCell ref="C54:J54"/>
    <mergeCell ref="C81:E81"/>
    <mergeCell ref="C45:J45"/>
    <mergeCell ref="H289:I289"/>
    <mergeCell ref="C274:I274"/>
    <mergeCell ref="A284:L284"/>
    <mergeCell ref="C254:F254"/>
    <mergeCell ref="A255:J255"/>
    <mergeCell ref="C264:F264"/>
    <mergeCell ref="C263:F263"/>
    <mergeCell ref="C260:F260"/>
    <mergeCell ref="C272:I272"/>
    <mergeCell ref="C266:F266"/>
    <mergeCell ref="C320:E320"/>
    <mergeCell ref="C327:F327"/>
    <mergeCell ref="C318:J318"/>
    <mergeCell ref="C366:J366"/>
    <mergeCell ref="C364:J364"/>
    <mergeCell ref="C365:J365"/>
    <mergeCell ref="A333:J333"/>
    <mergeCell ref="C273:I273"/>
    <mergeCell ref="C275:I275"/>
    <mergeCell ref="C281:J282"/>
    <mergeCell ref="C277:I277"/>
    <mergeCell ref="C278:I278"/>
    <mergeCell ref="C335:E335"/>
    <mergeCell ref="C279:I279"/>
    <mergeCell ref="C315:I315"/>
    <mergeCell ref="C306:J306"/>
    <mergeCell ref="A285:J285"/>
    <mergeCell ref="A313:J313"/>
    <mergeCell ref="C309:I309"/>
    <mergeCell ref="F289:G289"/>
    <mergeCell ref="C316:E316"/>
    <mergeCell ref="C331:F331"/>
    <mergeCell ref="J94:K94"/>
    <mergeCell ref="A58:J58"/>
    <mergeCell ref="C353:J353"/>
    <mergeCell ref="C351:J351"/>
    <mergeCell ref="C258:F258"/>
    <mergeCell ref="C262:F262"/>
    <mergeCell ref="C269:F269"/>
    <mergeCell ref="A349:J349"/>
    <mergeCell ref="C337:J338"/>
    <mergeCell ref="C276:I276"/>
    <mergeCell ref="C30:H30"/>
    <mergeCell ref="C31:H31"/>
    <mergeCell ref="C114:L114"/>
    <mergeCell ref="C140:J140"/>
    <mergeCell ref="C130:J130"/>
    <mergeCell ref="A131:J131"/>
    <mergeCell ref="A115:J115"/>
    <mergeCell ref="C139:J139"/>
    <mergeCell ref="C120:L120"/>
    <mergeCell ref="C125:F125"/>
    <mergeCell ref="C170:F170"/>
    <mergeCell ref="C145:J145"/>
    <mergeCell ref="C152:J152"/>
    <mergeCell ref="C150:J150"/>
    <mergeCell ref="C148:J148"/>
    <mergeCell ref="C161:L161"/>
    <mergeCell ref="C153:J153"/>
    <mergeCell ref="C32:H32"/>
    <mergeCell ref="A1:L1"/>
    <mergeCell ref="C14:J14"/>
    <mergeCell ref="C16:J16"/>
    <mergeCell ref="C26:H26"/>
    <mergeCell ref="C27:H27"/>
    <mergeCell ref="A2:J2"/>
    <mergeCell ref="K2:L2"/>
    <mergeCell ref="C28:H28"/>
    <mergeCell ref="C29:H29"/>
    <mergeCell ref="J93:K93"/>
    <mergeCell ref="J91:K91"/>
    <mergeCell ref="J92:K92"/>
    <mergeCell ref="C33:H33"/>
    <mergeCell ref="C43:E43"/>
    <mergeCell ref="C34:H34"/>
    <mergeCell ref="C36:H36"/>
    <mergeCell ref="C35:H35"/>
    <mergeCell ref="C85:G85"/>
    <mergeCell ref="C57:L57"/>
    <mergeCell ref="C89:M89"/>
    <mergeCell ref="C21:H21"/>
    <mergeCell ref="C23:H23"/>
    <mergeCell ref="C25:H25"/>
    <mergeCell ref="C22:H22"/>
    <mergeCell ref="C24:H24"/>
    <mergeCell ref="C74:E74"/>
    <mergeCell ref="F73:G73"/>
    <mergeCell ref="H73:I73"/>
    <mergeCell ref="C69:J70"/>
    <mergeCell ref="C102:J102"/>
    <mergeCell ref="C106:I106"/>
    <mergeCell ref="H121:I121"/>
    <mergeCell ref="C124:F124"/>
    <mergeCell ref="C110:L110"/>
    <mergeCell ref="C113:L113"/>
    <mergeCell ref="C112:L112"/>
    <mergeCell ref="C249:F249"/>
    <mergeCell ref="C251:G251"/>
    <mergeCell ref="C244:F244"/>
    <mergeCell ref="C217:J217"/>
    <mergeCell ref="C239:J239"/>
    <mergeCell ref="C221:L221"/>
    <mergeCell ref="C220:L220"/>
    <mergeCell ref="C238:J238"/>
    <mergeCell ref="C237:J237"/>
    <mergeCell ref="C245:F245"/>
    <mergeCell ref="C185:L185"/>
    <mergeCell ref="C247:F247"/>
    <mergeCell ref="C210:J210"/>
    <mergeCell ref="C240:F240"/>
    <mergeCell ref="C209:J209"/>
    <mergeCell ref="C241:F241"/>
    <mergeCell ref="C242:F242"/>
    <mergeCell ref="C243:F243"/>
    <mergeCell ref="C246:F246"/>
    <mergeCell ref="C208:J208"/>
    <mergeCell ref="C205:J205"/>
    <mergeCell ref="C261:F261"/>
    <mergeCell ref="C268:G268"/>
    <mergeCell ref="C253:F253"/>
    <mergeCell ref="C250:F250"/>
    <mergeCell ref="A259:J259"/>
    <mergeCell ref="C265:G265"/>
    <mergeCell ref="C252:F252"/>
    <mergeCell ref="C256:J256"/>
  </mergeCells>
  <printOptions horizontalCentered="1"/>
  <pageMargins left="0.38" right="0.16" top="1" bottom="0.26" header="0.5" footer="0.26"/>
  <pageSetup fitToHeight="7" horizontalDpi="600" verticalDpi="600" orientation="portrait" paperSize="9" scale="39" r:id="rId2"/>
  <rowBreaks count="5" manualBreakCount="5">
    <brk id="57" max="11" man="1"/>
    <brk id="132" max="11" man="1"/>
    <brk id="153" max="11" man="1"/>
    <brk id="254" max="11" man="1"/>
    <brk id="33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2011-08-19T06:49:36Z</cp:lastPrinted>
  <dcterms:created xsi:type="dcterms:W3CDTF">1999-10-13T04:05:52Z</dcterms:created>
  <dcterms:modified xsi:type="dcterms:W3CDTF">2011-08-19T10:58:05Z</dcterms:modified>
  <cp:category/>
  <cp:version/>
  <cp:contentType/>
  <cp:contentStatus/>
</cp:coreProperties>
</file>